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127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F:\FIME\"/>
    </mc:Choice>
  </mc:AlternateContent>
  <bookViews>
    <workbookView xWindow="0" yWindow="0" windowWidth="20496" windowHeight="7536" firstSheet="8" activeTab="16"/>
  </bookViews>
  <sheets>
    <sheet name="EC - European Championship" sheetId="2" r:id="rId1"/>
    <sheet name="EC - Points per FMN" sheetId="3" state="hidden" r:id="rId2"/>
    <sheet name="JUNIOR CUP" sheetId="29" r:id="rId3"/>
    <sheet name="JUNIOR Points pr FMN" sheetId="30" state="hidden" r:id="rId4"/>
    <sheet name="Over 40 CUP" sheetId="33" r:id="rId5"/>
    <sheet name="Over 40 Points pr FMN" sheetId="34" state="hidden" r:id="rId6"/>
    <sheet name="EC International I" sheetId="39" r:id="rId7"/>
    <sheet name="EC Inter I Points pr FMN" sheetId="40" state="hidden" r:id="rId8"/>
    <sheet name="EC International II" sheetId="45" r:id="rId9"/>
    <sheet name="EC Inter II Points pr FMN" sheetId="46" state="hidden" r:id="rId10"/>
    <sheet name="Women's Championship" sheetId="35" r:id="rId11"/>
    <sheet name="Women Points pr FMN" sheetId="36" state="hidden" r:id="rId12"/>
    <sheet name="Women International" sheetId="41" r:id="rId13"/>
    <sheet name="Women Inter Points pr FMN" sheetId="42" state="hidden" r:id="rId14"/>
    <sheet name="Youth Championship" sheetId="37" r:id="rId15"/>
    <sheet name="Youth Points pr FMN" sheetId="38" state="hidden" r:id="rId16"/>
    <sheet name="Youth International" sheetId="43" r:id="rId17"/>
    <sheet name="Sheet1" sheetId="47" r:id="rId18"/>
    <sheet name="Youth Inter Points pr FMN" sheetId="44" state="hidden" r:id="rId19"/>
    <sheet name="FMNs - Participants pr FMN" sheetId="26" state="hidden" r:id="rId20"/>
    <sheet name="FMN ranking - factor 3,2,1" sheetId="28" r:id="rId21"/>
  </sheets>
  <calcPr calcId="171027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27" i="37" l="1"/>
  <c r="I28" i="37"/>
  <c r="I29" i="37"/>
  <c r="I30" i="37"/>
  <c r="I31" i="37"/>
  <c r="I19" i="37"/>
  <c r="I26" i="33"/>
  <c r="I27" i="33"/>
  <c r="I28" i="33"/>
  <c r="I29" i="33"/>
  <c r="I30" i="33"/>
  <c r="I31" i="33"/>
  <c r="I33" i="29"/>
  <c r="I37" i="29"/>
  <c r="I38" i="29"/>
  <c r="I39" i="29"/>
  <c r="I40" i="29"/>
  <c r="I41" i="29"/>
  <c r="I42" i="29"/>
  <c r="I4" i="39" l="1"/>
  <c r="B27" i="40"/>
  <c r="I9" i="2"/>
  <c r="I34" i="2"/>
  <c r="I14" i="2"/>
  <c r="I37" i="2"/>
  <c r="I20" i="2"/>
  <c r="I4" i="43"/>
  <c r="I22" i="43"/>
  <c r="I4" i="37"/>
  <c r="B27" i="38"/>
  <c r="I28" i="28" s="1"/>
  <c r="I4" i="41"/>
  <c r="I13" i="41"/>
  <c r="I4" i="35"/>
  <c r="B27" i="36"/>
  <c r="G28" i="28" s="1"/>
  <c r="I4" i="45"/>
  <c r="I4" i="33"/>
  <c r="B27" i="34"/>
  <c r="D28" i="28" s="1"/>
  <c r="I4" i="29"/>
  <c r="I19" i="29"/>
  <c r="B27" i="30" s="1"/>
  <c r="C28" i="28" s="1"/>
  <c r="I4" i="2"/>
  <c r="B9" i="42"/>
  <c r="H10" i="28" s="1"/>
  <c r="B3" i="30"/>
  <c r="C4" i="28" s="1"/>
  <c r="I24" i="29"/>
  <c r="B5" i="30"/>
  <c r="C6" i="28" s="1"/>
  <c r="B6" i="30"/>
  <c r="C7" i="28" s="1"/>
  <c r="B7" i="30"/>
  <c r="C8" i="28" s="1"/>
  <c r="B8" i="30"/>
  <c r="C9" i="28" s="1"/>
  <c r="B9" i="30"/>
  <c r="C10" i="28" s="1"/>
  <c r="B10" i="30"/>
  <c r="C11" i="28" s="1"/>
  <c r="B11" i="30"/>
  <c r="C12" i="28" s="1"/>
  <c r="B12" i="30"/>
  <c r="C13" i="28" s="1"/>
  <c r="B13" i="30"/>
  <c r="C14" i="28" s="1"/>
  <c r="I8" i="29"/>
  <c r="I12" i="29"/>
  <c r="I13" i="29"/>
  <c r="I25" i="29"/>
  <c r="I26" i="29"/>
  <c r="I28" i="29"/>
  <c r="I32" i="29"/>
  <c r="I22" i="29"/>
  <c r="B16" i="30"/>
  <c r="C17" i="28" s="1"/>
  <c r="I5" i="29"/>
  <c r="I9" i="29"/>
  <c r="I30" i="29"/>
  <c r="B18" i="30"/>
  <c r="C19" i="28" s="1"/>
  <c r="I18" i="29"/>
  <c r="I14" i="29"/>
  <c r="I35" i="29"/>
  <c r="B39" i="30" s="1"/>
  <c r="C40" i="28" s="1"/>
  <c r="I7" i="29"/>
  <c r="I6" i="29"/>
  <c r="I15" i="29"/>
  <c r="B26" i="30" s="1"/>
  <c r="C27" i="28" s="1"/>
  <c r="I11" i="29"/>
  <c r="I10" i="29"/>
  <c r="I29" i="29"/>
  <c r="B21" i="30"/>
  <c r="C22" i="28" s="1"/>
  <c r="B22" i="30"/>
  <c r="C23" i="28" s="1"/>
  <c r="B23" i="30"/>
  <c r="C24" i="28" s="1"/>
  <c r="B24" i="30"/>
  <c r="C25" i="28" s="1"/>
  <c r="B25" i="30"/>
  <c r="C26" i="28" s="1"/>
  <c r="B28" i="30"/>
  <c r="C29" i="28" s="1"/>
  <c r="B29" i="30"/>
  <c r="C30" i="28" s="1"/>
  <c r="B30" i="30"/>
  <c r="C31" i="28" s="1"/>
  <c r="B31" i="30"/>
  <c r="C32" i="28" s="1"/>
  <c r="B32" i="30"/>
  <c r="C33" i="28" s="1"/>
  <c r="B33" i="30"/>
  <c r="C34" i="28" s="1"/>
  <c r="B34" i="30"/>
  <c r="C35" i="28" s="1"/>
  <c r="B35" i="30"/>
  <c r="C36" i="28" s="1"/>
  <c r="B36" i="30"/>
  <c r="C37" i="28" s="1"/>
  <c r="I20" i="29"/>
  <c r="I21" i="29"/>
  <c r="I23" i="29"/>
  <c r="I34" i="29"/>
  <c r="B40" i="30"/>
  <c r="C41" i="28" s="1"/>
  <c r="B41" i="30"/>
  <c r="C42" i="28" s="1"/>
  <c r="B42" i="30"/>
  <c r="C43" i="28" s="1"/>
  <c r="B43" i="30"/>
  <c r="C44" i="28" s="1"/>
  <c r="I17" i="33"/>
  <c r="B4" i="34"/>
  <c r="D5" i="28" s="1"/>
  <c r="B5" i="34"/>
  <c r="D6" i="28" s="1"/>
  <c r="B6" i="34"/>
  <c r="D7" i="28" s="1"/>
  <c r="B7" i="34"/>
  <c r="D8" i="28" s="1"/>
  <c r="B8" i="34"/>
  <c r="D9" i="28" s="1"/>
  <c r="B9" i="34"/>
  <c r="D10" i="28" s="1"/>
  <c r="B10" i="34"/>
  <c r="D11" i="28" s="1"/>
  <c r="B11" i="34"/>
  <c r="D12" i="28" s="1"/>
  <c r="B12" i="34"/>
  <c r="D13" i="28" s="1"/>
  <c r="B13" i="34"/>
  <c r="D14" i="28" s="1"/>
  <c r="I16" i="33"/>
  <c r="B14" i="34" s="1"/>
  <c r="D15" i="28" s="1"/>
  <c r="I7" i="33"/>
  <c r="I11" i="33"/>
  <c r="B16" i="34"/>
  <c r="D17" i="28" s="1"/>
  <c r="B17" i="34"/>
  <c r="D18" i="28" s="1"/>
  <c r="B18" i="34"/>
  <c r="D19" i="28" s="1"/>
  <c r="I13" i="33"/>
  <c r="I8" i="33"/>
  <c r="I10" i="33"/>
  <c r="I18" i="33"/>
  <c r="B21" i="34"/>
  <c r="D22" i="28" s="1"/>
  <c r="B22" i="34"/>
  <c r="D23" i="28" s="1"/>
  <c r="I20" i="33"/>
  <c r="B23" i="34" s="1"/>
  <c r="D24" i="28" s="1"/>
  <c r="B24" i="34"/>
  <c r="D25" i="28" s="1"/>
  <c r="B25" i="34"/>
  <c r="D26" i="28" s="1"/>
  <c r="I5" i="33"/>
  <c r="B28" i="34"/>
  <c r="D29" i="28" s="1"/>
  <c r="B29" i="34"/>
  <c r="D30" i="28" s="1"/>
  <c r="B30" i="34"/>
  <c r="D31" i="28" s="1"/>
  <c r="B31" i="34"/>
  <c r="D32" i="28" s="1"/>
  <c r="B32" i="34"/>
  <c r="D33" i="28" s="1"/>
  <c r="B33" i="34"/>
  <c r="D34" i="28" s="1"/>
  <c r="B34" i="34"/>
  <c r="D35" i="28" s="1"/>
  <c r="B35" i="34"/>
  <c r="D36" i="28" s="1"/>
  <c r="B36" i="34"/>
  <c r="D37" i="28" s="1"/>
  <c r="I9" i="33"/>
  <c r="I19" i="33"/>
  <c r="I25" i="33"/>
  <c r="B39" i="34"/>
  <c r="D40" i="28" s="1"/>
  <c r="I15" i="33"/>
  <c r="B40" i="34" s="1"/>
  <c r="D41" i="28" s="1"/>
  <c r="I6" i="33"/>
  <c r="I12" i="33"/>
  <c r="I22" i="33"/>
  <c r="B43" i="34"/>
  <c r="D44" i="28" s="1"/>
  <c r="I6" i="39"/>
  <c r="I7" i="39"/>
  <c r="B3" i="40"/>
  <c r="E4" i="28" s="1"/>
  <c r="B4" i="40"/>
  <c r="E5" i="28" s="1"/>
  <c r="B5" i="40"/>
  <c r="E6" i="28" s="1"/>
  <c r="B6" i="40"/>
  <c r="E7" i="28" s="1"/>
  <c r="B7" i="40"/>
  <c r="E8" i="28" s="1"/>
  <c r="B8" i="40"/>
  <c r="E9" i="28" s="1"/>
  <c r="B9" i="40"/>
  <c r="E10" i="28" s="1"/>
  <c r="B10" i="40"/>
  <c r="E11" i="28" s="1"/>
  <c r="B11" i="40"/>
  <c r="E12" i="28" s="1"/>
  <c r="B12" i="40"/>
  <c r="E13" i="28" s="1"/>
  <c r="B13" i="40"/>
  <c r="E14" i="28" s="1"/>
  <c r="I5" i="39"/>
  <c r="I10" i="39"/>
  <c r="I12" i="39"/>
  <c r="I13" i="39"/>
  <c r="I14" i="39"/>
  <c r="I16" i="39"/>
  <c r="I19" i="39"/>
  <c r="I21" i="39"/>
  <c r="I22" i="39"/>
  <c r="I23" i="39"/>
  <c r="B15" i="40"/>
  <c r="E16" i="28" s="1"/>
  <c r="B16" i="40"/>
  <c r="E17" i="28" s="1"/>
  <c r="I32" i="39"/>
  <c r="I33" i="39"/>
  <c r="I8" i="39"/>
  <c r="B18" i="40"/>
  <c r="E19" i="28" s="1"/>
  <c r="I20" i="39"/>
  <c r="I24" i="39"/>
  <c r="I9" i="39"/>
  <c r="I17" i="39"/>
  <c r="I25" i="39"/>
  <c r="I26" i="39"/>
  <c r="I27" i="39"/>
  <c r="I29" i="39"/>
  <c r="I30" i="39"/>
  <c r="B21" i="40"/>
  <c r="E22" i="28" s="1"/>
  <c r="B22" i="40"/>
  <c r="E23" i="28" s="1"/>
  <c r="I18" i="39"/>
  <c r="B23" i="40"/>
  <c r="E24" i="28" s="1"/>
  <c r="B24" i="40"/>
  <c r="E25" i="28" s="1"/>
  <c r="B25" i="40"/>
  <c r="E26" i="28" s="1"/>
  <c r="B26" i="40"/>
  <c r="E27" i="28" s="1"/>
  <c r="E28" i="28"/>
  <c r="B28" i="40"/>
  <c r="E29" i="28" s="1"/>
  <c r="B29" i="40"/>
  <c r="E30" i="28" s="1"/>
  <c r="B30" i="40"/>
  <c r="E31" i="28" s="1"/>
  <c r="B31" i="40"/>
  <c r="E32" i="28" s="1"/>
  <c r="B32" i="40"/>
  <c r="E33" i="28" s="1"/>
  <c r="B33" i="40"/>
  <c r="E34" i="28" s="1"/>
  <c r="B34" i="40"/>
  <c r="E35" i="28" s="1"/>
  <c r="B35" i="40"/>
  <c r="E36" i="28" s="1"/>
  <c r="B36" i="40"/>
  <c r="E37" i="28" s="1"/>
  <c r="B37" i="40"/>
  <c r="E38" i="28" s="1"/>
  <c r="B38" i="40"/>
  <c r="E39" i="28" s="1"/>
  <c r="B39" i="40"/>
  <c r="E40" i="28" s="1"/>
  <c r="B40" i="40"/>
  <c r="E41" i="28" s="1"/>
  <c r="B41" i="40"/>
  <c r="E42" i="28" s="1"/>
  <c r="B42" i="40"/>
  <c r="E43" i="28" s="1"/>
  <c r="B43" i="40"/>
  <c r="E44" i="28" s="1"/>
  <c r="I16" i="45"/>
  <c r="I12" i="45"/>
  <c r="I19" i="45"/>
  <c r="I18" i="45"/>
  <c r="I5" i="45"/>
  <c r="I13" i="45"/>
  <c r="I15" i="45"/>
  <c r="B4" i="46"/>
  <c r="F5" i="28" s="1"/>
  <c r="B5" i="46"/>
  <c r="F6" i="28" s="1"/>
  <c r="B6" i="46"/>
  <c r="F7" i="28" s="1"/>
  <c r="B7" i="46"/>
  <c r="F8" i="28" s="1"/>
  <c r="B8" i="46"/>
  <c r="F9" i="28" s="1"/>
  <c r="B9" i="46"/>
  <c r="F10" i="28" s="1"/>
  <c r="B10" i="46"/>
  <c r="F11" i="28" s="1"/>
  <c r="B11" i="46"/>
  <c r="F12" i="28" s="1"/>
  <c r="B12" i="46"/>
  <c r="F13" i="28" s="1"/>
  <c r="B13" i="46"/>
  <c r="F14" i="28" s="1"/>
  <c r="I8" i="45"/>
  <c r="I14" i="45"/>
  <c r="I20" i="45"/>
  <c r="I22" i="45"/>
  <c r="I6" i="45"/>
  <c r="I7" i="45"/>
  <c r="I9" i="45"/>
  <c r="I10" i="45"/>
  <c r="I11" i="45"/>
  <c r="I17" i="45"/>
  <c r="I21" i="45"/>
  <c r="I23" i="45"/>
  <c r="I24" i="45"/>
  <c r="I25" i="45"/>
  <c r="I26" i="45"/>
  <c r="I27" i="45"/>
  <c r="I28" i="45"/>
  <c r="I29" i="45"/>
  <c r="I30" i="45"/>
  <c r="I31" i="45"/>
  <c r="I32" i="45"/>
  <c r="I33" i="45"/>
  <c r="I34" i="45"/>
  <c r="I35" i="45"/>
  <c r="I36" i="45"/>
  <c r="I37" i="45"/>
  <c r="I38" i="45"/>
  <c r="I39" i="45"/>
  <c r="I40" i="45"/>
  <c r="I41" i="45"/>
  <c r="I42" i="45"/>
  <c r="I43" i="45"/>
  <c r="I44" i="45"/>
  <c r="I45" i="45"/>
  <c r="I46" i="45"/>
  <c r="I47" i="45"/>
  <c r="I48" i="45"/>
  <c r="I49" i="45"/>
  <c r="B15" i="46" s="1"/>
  <c r="F16" i="28" s="1"/>
  <c r="B16" i="46"/>
  <c r="F17" i="28" s="1"/>
  <c r="B18" i="46"/>
  <c r="F19" i="28" s="1"/>
  <c r="B21" i="46"/>
  <c r="F22" i="28" s="1"/>
  <c r="B22" i="46"/>
  <c r="F23" i="28" s="1"/>
  <c r="B24" i="46"/>
  <c r="F25" i="28" s="1"/>
  <c r="B25" i="46"/>
  <c r="F26" i="28" s="1"/>
  <c r="B28" i="46"/>
  <c r="F29" i="28" s="1"/>
  <c r="B29" i="46"/>
  <c r="F30" i="28" s="1"/>
  <c r="B30" i="46"/>
  <c r="F31" i="28" s="1"/>
  <c r="B31" i="46"/>
  <c r="F32" i="28" s="1"/>
  <c r="B32" i="46"/>
  <c r="F33" i="28" s="1"/>
  <c r="B33" i="46"/>
  <c r="F34" i="28" s="1"/>
  <c r="B34" i="46"/>
  <c r="F35" i="28" s="1"/>
  <c r="B35" i="46"/>
  <c r="F36" i="28" s="1"/>
  <c r="B36" i="46"/>
  <c r="F37" i="28" s="1"/>
  <c r="B39" i="46"/>
  <c r="F40" i="28" s="1"/>
  <c r="B40" i="46"/>
  <c r="F41" i="28" s="1"/>
  <c r="B41" i="46"/>
  <c r="F42" i="28" s="1"/>
  <c r="B42" i="46"/>
  <c r="F43" i="28" s="1"/>
  <c r="B43" i="46"/>
  <c r="F44" i="28" s="1"/>
  <c r="B3" i="36"/>
  <c r="G4" i="28" s="1"/>
  <c r="I21" i="35"/>
  <c r="B5" i="36"/>
  <c r="G6" i="28" s="1"/>
  <c r="B6" i="36"/>
  <c r="G7" i="28" s="1"/>
  <c r="B7" i="36"/>
  <c r="G8" i="28" s="1"/>
  <c r="B8" i="36"/>
  <c r="G9" i="28" s="1"/>
  <c r="B9" i="36"/>
  <c r="G10" i="28" s="1"/>
  <c r="B10" i="36"/>
  <c r="G11" i="28" s="1"/>
  <c r="B11" i="36"/>
  <c r="G12" i="28" s="1"/>
  <c r="B12" i="36"/>
  <c r="G13" i="28" s="1"/>
  <c r="B13" i="36"/>
  <c r="G14" i="28" s="1"/>
  <c r="I18" i="35"/>
  <c r="I11" i="35"/>
  <c r="I20" i="35"/>
  <c r="I8" i="35"/>
  <c r="I9" i="35"/>
  <c r="I13" i="35"/>
  <c r="B18" i="36"/>
  <c r="G19" i="28" s="1"/>
  <c r="B19" i="36"/>
  <c r="G20" i="28" s="1"/>
  <c r="I6" i="35"/>
  <c r="I10" i="35"/>
  <c r="B21" i="36"/>
  <c r="G22" i="28" s="1"/>
  <c r="B22" i="36"/>
  <c r="G23" i="28" s="1"/>
  <c r="B23" i="36"/>
  <c r="G24" i="28" s="1"/>
  <c r="B24" i="36"/>
  <c r="G25" i="28" s="1"/>
  <c r="B25" i="36"/>
  <c r="G26" i="28" s="1"/>
  <c r="B28" i="36"/>
  <c r="G29" i="28" s="1"/>
  <c r="B29" i="36"/>
  <c r="G30" i="28" s="1"/>
  <c r="B30" i="36"/>
  <c r="G31" i="28" s="1"/>
  <c r="B31" i="36"/>
  <c r="G32" i="28" s="1"/>
  <c r="B32" i="36"/>
  <c r="G33" i="28" s="1"/>
  <c r="B33" i="36"/>
  <c r="G34" i="28" s="1"/>
  <c r="B34" i="36"/>
  <c r="G35" i="28" s="1"/>
  <c r="B35" i="36"/>
  <c r="G36" i="28" s="1"/>
  <c r="B36" i="36"/>
  <c r="G37" i="28" s="1"/>
  <c r="I7" i="35"/>
  <c r="I17" i="35"/>
  <c r="I5" i="35"/>
  <c r="I19" i="35"/>
  <c r="B26" i="36" s="1"/>
  <c r="G27" i="28" s="1"/>
  <c r="I14" i="35"/>
  <c r="B38" i="36"/>
  <c r="G39" i="28" s="1"/>
  <c r="B39" i="36"/>
  <c r="G40" i="28" s="1"/>
  <c r="B40" i="36"/>
  <c r="G41" i="28" s="1"/>
  <c r="B41" i="36"/>
  <c r="G42" i="28" s="1"/>
  <c r="B42" i="36"/>
  <c r="G43" i="28" s="1"/>
  <c r="B43" i="36"/>
  <c r="G44" i="28" s="1"/>
  <c r="B3" i="42"/>
  <c r="H4" i="28" s="1"/>
  <c r="I7" i="41"/>
  <c r="I9" i="41"/>
  <c r="I11" i="41"/>
  <c r="B5" i="42"/>
  <c r="H6" i="28" s="1"/>
  <c r="B6" i="42"/>
  <c r="H7" i="28" s="1"/>
  <c r="B7" i="42"/>
  <c r="H8" i="28" s="1"/>
  <c r="B8" i="42"/>
  <c r="H9" i="28" s="1"/>
  <c r="B10" i="42"/>
  <c r="H11" i="28" s="1"/>
  <c r="B11" i="42"/>
  <c r="H12" i="28" s="1"/>
  <c r="B12" i="42"/>
  <c r="H13" i="28" s="1"/>
  <c r="B13" i="42"/>
  <c r="H14" i="28" s="1"/>
  <c r="I5" i="41"/>
  <c r="I6" i="41"/>
  <c r="I8" i="41"/>
  <c r="I12" i="41"/>
  <c r="B15" i="42"/>
  <c r="H16" i="28" s="1"/>
  <c r="B16" i="42"/>
  <c r="H17" i="28" s="1"/>
  <c r="I10" i="41"/>
  <c r="B18" i="42"/>
  <c r="H19" i="28" s="1"/>
  <c r="B19" i="42"/>
  <c r="H20" i="28" s="1"/>
  <c r="B20" i="42"/>
  <c r="H21" i="28" s="1"/>
  <c r="B21" i="42"/>
  <c r="H22" i="28" s="1"/>
  <c r="B22" i="42"/>
  <c r="H23" i="28" s="1"/>
  <c r="B23" i="42"/>
  <c r="H24" i="28" s="1"/>
  <c r="B24" i="42"/>
  <c r="H25" i="28" s="1"/>
  <c r="B25" i="42"/>
  <c r="H26" i="28" s="1"/>
  <c r="B28" i="42"/>
  <c r="H29" i="28" s="1"/>
  <c r="B29" i="42"/>
  <c r="H30" i="28" s="1"/>
  <c r="B30" i="42"/>
  <c r="H31" i="28" s="1"/>
  <c r="B31" i="42"/>
  <c r="H32" i="28" s="1"/>
  <c r="B32" i="42"/>
  <c r="H33" i="28" s="1"/>
  <c r="B33" i="42"/>
  <c r="H34" i="28" s="1"/>
  <c r="B34" i="42"/>
  <c r="H35" i="28" s="1"/>
  <c r="B35" i="42"/>
  <c r="H36" i="28" s="1"/>
  <c r="B36" i="42"/>
  <c r="H37" i="28" s="1"/>
  <c r="B37" i="42"/>
  <c r="H38" i="28" s="1"/>
  <c r="B38" i="42"/>
  <c r="H39" i="28" s="1"/>
  <c r="B40" i="42"/>
  <c r="H41" i="28" s="1"/>
  <c r="B41" i="42"/>
  <c r="H42" i="28" s="1"/>
  <c r="B42" i="42"/>
  <c r="H43" i="28" s="1"/>
  <c r="B43" i="42"/>
  <c r="H44" i="28" s="1"/>
  <c r="B3" i="38"/>
  <c r="I4" i="28" s="1"/>
  <c r="I10" i="37"/>
  <c r="I17" i="37"/>
  <c r="B19" i="38" s="1"/>
  <c r="I20" i="28" s="1"/>
  <c r="I24" i="37"/>
  <c r="I26" i="37"/>
  <c r="B5" i="38"/>
  <c r="I6" i="28" s="1"/>
  <c r="B6" i="38"/>
  <c r="I7" i="28" s="1"/>
  <c r="B7" i="38"/>
  <c r="I8" i="28" s="1"/>
  <c r="B8" i="38"/>
  <c r="I9" i="28" s="1"/>
  <c r="B9" i="38"/>
  <c r="I10" i="28" s="1"/>
  <c r="B10" i="38"/>
  <c r="I11" i="28" s="1"/>
  <c r="B11" i="38"/>
  <c r="I12" i="28" s="1"/>
  <c r="B12" i="38"/>
  <c r="I13" i="28" s="1"/>
  <c r="B13" i="38"/>
  <c r="I14" i="28" s="1"/>
  <c r="I16" i="37"/>
  <c r="I18" i="37"/>
  <c r="B26" i="38" s="1"/>
  <c r="I27" i="28" s="1"/>
  <c r="B15" i="38"/>
  <c r="I16" i="28" s="1"/>
  <c r="B16" i="38"/>
  <c r="I17" i="28" s="1"/>
  <c r="I6" i="37"/>
  <c r="I15" i="37"/>
  <c r="I7" i="37"/>
  <c r="I8" i="37"/>
  <c r="I12" i="37"/>
  <c r="B18" i="38"/>
  <c r="I19" i="28" s="1"/>
  <c r="I22" i="37"/>
  <c r="B20" i="38" s="1"/>
  <c r="I21" i="28" s="1"/>
  <c r="B21" i="38"/>
  <c r="I22" i="28" s="1"/>
  <c r="B22" i="38"/>
  <c r="I23" i="28" s="1"/>
  <c r="B23" i="38"/>
  <c r="I24" i="28" s="1"/>
  <c r="B24" i="38"/>
  <c r="I25" i="28" s="1"/>
  <c r="B25" i="38"/>
  <c r="I26" i="28" s="1"/>
  <c r="B28" i="38"/>
  <c r="I29" i="28" s="1"/>
  <c r="B29" i="38"/>
  <c r="I30" i="28" s="1"/>
  <c r="B30" i="38"/>
  <c r="I31" i="28" s="1"/>
  <c r="B31" i="38"/>
  <c r="I32" i="28" s="1"/>
  <c r="B33" i="38"/>
  <c r="I34" i="28" s="1"/>
  <c r="B34" i="38"/>
  <c r="I35" i="28" s="1"/>
  <c r="B35" i="38"/>
  <c r="I36" i="28" s="1"/>
  <c r="B36" i="38"/>
  <c r="I37" i="28" s="1"/>
  <c r="I11" i="37"/>
  <c r="I5" i="37"/>
  <c r="I23" i="37"/>
  <c r="I13" i="37"/>
  <c r="B39" i="38" s="1"/>
  <c r="I40" i="28" s="1"/>
  <c r="I9" i="37"/>
  <c r="B38" i="38" s="1"/>
  <c r="I39" i="28" s="1"/>
  <c r="B40" i="38"/>
  <c r="I41" i="28" s="1"/>
  <c r="B41" i="38"/>
  <c r="I42" i="28" s="1"/>
  <c r="I7" i="43"/>
  <c r="I6" i="43"/>
  <c r="I14" i="43"/>
  <c r="I17" i="43"/>
  <c r="B5" i="44"/>
  <c r="J6" i="28" s="1"/>
  <c r="B6" i="44"/>
  <c r="J7" i="28" s="1"/>
  <c r="B7" i="44"/>
  <c r="J8" i="28" s="1"/>
  <c r="B8" i="44"/>
  <c r="J9" i="28" s="1"/>
  <c r="B9" i="44"/>
  <c r="J10" i="28" s="1"/>
  <c r="B10" i="44"/>
  <c r="J11" i="28" s="1"/>
  <c r="B11" i="44"/>
  <c r="J12" i="28" s="1"/>
  <c r="B12" i="44"/>
  <c r="J13" i="28" s="1"/>
  <c r="B13" i="44"/>
  <c r="J14" i="28" s="1"/>
  <c r="I8" i="43"/>
  <c r="B26" i="44" s="1"/>
  <c r="J27" i="28" s="1"/>
  <c r="I9" i="43"/>
  <c r="I11" i="43"/>
  <c r="I15" i="43"/>
  <c r="I18" i="43"/>
  <c r="B15" i="44"/>
  <c r="J16" i="28" s="1"/>
  <c r="B16" i="44"/>
  <c r="J17" i="28" s="1"/>
  <c r="B18" i="44"/>
  <c r="J19" i="28" s="1"/>
  <c r="I10" i="43"/>
  <c r="I13" i="43"/>
  <c r="I19" i="43"/>
  <c r="I20" i="43"/>
  <c r="I21" i="43"/>
  <c r="B21" i="44"/>
  <c r="J22" i="28" s="1"/>
  <c r="B22" i="44"/>
  <c r="J23" i="28" s="1"/>
  <c r="B23" i="44"/>
  <c r="J24" i="28" s="1"/>
  <c r="B24" i="44"/>
  <c r="J25" i="28" s="1"/>
  <c r="B25" i="44"/>
  <c r="J26" i="28" s="1"/>
  <c r="B28" i="44"/>
  <c r="J29" i="28" s="1"/>
  <c r="B29" i="44"/>
  <c r="J30" i="28" s="1"/>
  <c r="B30" i="44"/>
  <c r="J31" i="28" s="1"/>
  <c r="B31" i="44"/>
  <c r="J32" i="28" s="1"/>
  <c r="B32" i="44"/>
  <c r="J33" i="28" s="1"/>
  <c r="B33" i="44"/>
  <c r="J34" i="28" s="1"/>
  <c r="B34" i="44"/>
  <c r="J35" i="28" s="1"/>
  <c r="B35" i="44"/>
  <c r="J36" i="28" s="1"/>
  <c r="B36" i="44"/>
  <c r="J37" i="28" s="1"/>
  <c r="I12" i="43"/>
  <c r="I16" i="43"/>
  <c r="B39" i="44"/>
  <c r="J40" i="28" s="1"/>
  <c r="B40" i="44"/>
  <c r="J41" i="28" s="1"/>
  <c r="B41" i="44"/>
  <c r="J42" i="28" s="1"/>
  <c r="I5" i="43"/>
  <c r="K3" i="28"/>
  <c r="I5" i="2"/>
  <c r="I10" i="2"/>
  <c r="I21" i="2"/>
  <c r="B27" i="3" s="1"/>
  <c r="B28" i="28" s="1"/>
  <c r="I24" i="2"/>
  <c r="I13" i="2"/>
  <c r="I28" i="2"/>
  <c r="I19" i="2"/>
  <c r="B5" i="3"/>
  <c r="B6" i="28" s="1"/>
  <c r="B6" i="3"/>
  <c r="B7" i="28" s="1"/>
  <c r="B7" i="3"/>
  <c r="B8" i="28" s="1"/>
  <c r="B8" i="3"/>
  <c r="B9" i="28" s="1"/>
  <c r="B9" i="3"/>
  <c r="B10" i="28" s="1"/>
  <c r="B10" i="3"/>
  <c r="B11" i="28" s="1"/>
  <c r="B11" i="3"/>
  <c r="B12" i="28" s="1"/>
  <c r="B12" i="3"/>
  <c r="B13" i="28" s="1"/>
  <c r="B13" i="3"/>
  <c r="B14" i="28" s="1"/>
  <c r="I6" i="2"/>
  <c r="I17" i="2"/>
  <c r="I11" i="2"/>
  <c r="B15" i="3"/>
  <c r="B16" i="28" s="1"/>
  <c r="B16" i="3"/>
  <c r="B17" i="28" s="1"/>
  <c r="I27" i="2"/>
  <c r="I7" i="2"/>
  <c r="I25" i="2"/>
  <c r="B18" i="3"/>
  <c r="B19" i="28" s="1"/>
  <c r="I16" i="2"/>
  <c r="B19" i="3"/>
  <c r="B20" i="28" s="1"/>
  <c r="I29" i="2"/>
  <c r="I31" i="2"/>
  <c r="I26" i="2"/>
  <c r="B21" i="3"/>
  <c r="B22" i="28" s="1"/>
  <c r="B22" i="3"/>
  <c r="B23" i="28" s="1"/>
  <c r="I35" i="2"/>
  <c r="B23" i="3" s="1"/>
  <c r="B24" i="28" s="1"/>
  <c r="B24" i="3"/>
  <c r="B25" i="28" s="1"/>
  <c r="B25" i="3"/>
  <c r="B26" i="28" s="1"/>
  <c r="I23" i="2"/>
  <c r="B28" i="3"/>
  <c r="B29" i="28" s="1"/>
  <c r="B29" i="3"/>
  <c r="B30" i="28" s="1"/>
  <c r="B30" i="3"/>
  <c r="B31" i="28" s="1"/>
  <c r="B31" i="3"/>
  <c r="B32" i="28" s="1"/>
  <c r="B32" i="3"/>
  <c r="B33" i="28" s="1"/>
  <c r="B33" i="3"/>
  <c r="B34" i="28" s="1"/>
  <c r="B34" i="3"/>
  <c r="B35" i="28" s="1"/>
  <c r="B35" i="3"/>
  <c r="B36" i="28" s="1"/>
  <c r="B36" i="3"/>
  <c r="B37" i="28" s="1"/>
  <c r="I18" i="2"/>
  <c r="B38" i="3"/>
  <c r="B39" i="28" s="1"/>
  <c r="B39" i="3"/>
  <c r="B40" i="28" s="1"/>
  <c r="B41" i="3"/>
  <c r="B42" i="28" s="1"/>
  <c r="I12" i="2"/>
  <c r="I22" i="2"/>
  <c r="I15" i="2"/>
  <c r="I32" i="37"/>
  <c r="I33" i="37"/>
  <c r="I34" i="37"/>
  <c r="I35" i="37"/>
  <c r="I36" i="37"/>
  <c r="I37" i="37"/>
  <c r="I38" i="37"/>
  <c r="I39" i="37"/>
  <c r="I40" i="37"/>
  <c r="I41" i="37"/>
  <c r="I42" i="37"/>
  <c r="I43" i="37"/>
  <c r="I44" i="37"/>
  <c r="I45" i="37"/>
  <c r="I46" i="37"/>
  <c r="I47" i="37"/>
  <c r="I48" i="37"/>
  <c r="I49" i="37"/>
  <c r="I50" i="37"/>
  <c r="I51" i="37"/>
  <c r="I52" i="37"/>
  <c r="I53" i="37"/>
  <c r="I51" i="35"/>
  <c r="I52" i="35"/>
  <c r="I53" i="35"/>
  <c r="I25" i="35"/>
  <c r="I26" i="35"/>
  <c r="I27" i="35"/>
  <c r="I28" i="35"/>
  <c r="I29" i="35"/>
  <c r="I30" i="35"/>
  <c r="I31" i="35"/>
  <c r="I32" i="35"/>
  <c r="I33" i="35"/>
  <c r="I34" i="35"/>
  <c r="I35" i="35"/>
  <c r="I36" i="35"/>
  <c r="I37" i="35"/>
  <c r="I38" i="35"/>
  <c r="I39" i="35"/>
  <c r="I40" i="35"/>
  <c r="I41" i="35"/>
  <c r="I42" i="35"/>
  <c r="I43" i="35"/>
  <c r="I44" i="35"/>
  <c r="I45" i="35"/>
  <c r="I46" i="35"/>
  <c r="I47" i="35"/>
  <c r="I48" i="35"/>
  <c r="I49" i="35"/>
  <c r="I50" i="35"/>
  <c r="I50" i="33"/>
  <c r="I51" i="33"/>
  <c r="I52" i="33"/>
  <c r="I53" i="33"/>
  <c r="I36" i="33"/>
  <c r="I37" i="33"/>
  <c r="I38" i="33"/>
  <c r="I39" i="33"/>
  <c r="I40" i="33"/>
  <c r="I41" i="33"/>
  <c r="I42" i="33"/>
  <c r="I43" i="33"/>
  <c r="I44" i="33"/>
  <c r="I45" i="33"/>
  <c r="I46" i="33"/>
  <c r="I47" i="33"/>
  <c r="I48" i="33"/>
  <c r="I49" i="33"/>
  <c r="I53" i="29"/>
  <c r="I43" i="29"/>
  <c r="I44" i="29"/>
  <c r="I45" i="29"/>
  <c r="I46" i="29"/>
  <c r="I47" i="29"/>
  <c r="I48" i="29"/>
  <c r="I49" i="29"/>
  <c r="I50" i="29"/>
  <c r="I51" i="29"/>
  <c r="I52" i="29"/>
  <c r="I51" i="2"/>
  <c r="I52" i="2"/>
  <c r="I53" i="2"/>
  <c r="I47" i="2"/>
  <c r="I48" i="2"/>
  <c r="I49" i="2"/>
  <c r="I50" i="2"/>
  <c r="I32" i="2"/>
  <c r="I39" i="2"/>
  <c r="I40" i="2"/>
  <c r="I41" i="2"/>
  <c r="I42" i="2"/>
  <c r="I43" i="2"/>
  <c r="I44" i="2"/>
  <c r="I45" i="2"/>
  <c r="I46" i="2"/>
  <c r="I25" i="37"/>
  <c r="I30" i="2"/>
  <c r="I36" i="2"/>
  <c r="I38" i="2"/>
  <c r="I27" i="29"/>
  <c r="I17" i="29"/>
  <c r="I25" i="43"/>
  <c r="I23" i="43"/>
  <c r="I24" i="43"/>
  <c r="I11" i="39"/>
  <c r="I31" i="39"/>
  <c r="I15" i="39"/>
  <c r="I28" i="39"/>
  <c r="I8" i="2"/>
  <c r="I33" i="2"/>
  <c r="I29" i="43"/>
  <c r="I26" i="43"/>
  <c r="I27" i="43"/>
  <c r="I28" i="43"/>
  <c r="I30" i="43"/>
  <c r="I31" i="43"/>
  <c r="I32" i="43"/>
  <c r="I33" i="43"/>
  <c r="I34" i="43"/>
  <c r="I35" i="43"/>
  <c r="I36" i="43"/>
  <c r="I14" i="37"/>
  <c r="B42" i="38" s="1"/>
  <c r="I43" i="28" s="1"/>
  <c r="I21" i="37"/>
  <c r="B43" i="38" s="1"/>
  <c r="I44" i="28" s="1"/>
  <c r="I20" i="37"/>
  <c r="I14" i="41"/>
  <c r="I24" i="35"/>
  <c r="I23" i="35"/>
  <c r="B15" i="36" s="1"/>
  <c r="G16" i="28" s="1"/>
  <c r="I16" i="35"/>
  <c r="I22" i="35"/>
  <c r="I15" i="35"/>
  <c r="I12" i="35"/>
  <c r="I33" i="33"/>
  <c r="I14" i="33"/>
  <c r="I21" i="33"/>
  <c r="I23" i="33"/>
  <c r="I32" i="33"/>
  <c r="I31" i="29"/>
  <c r="I16" i="29"/>
  <c r="I54" i="43"/>
  <c r="I53" i="43"/>
  <c r="I52" i="43"/>
  <c r="I51" i="43"/>
  <c r="I50" i="43"/>
  <c r="I49" i="43"/>
  <c r="I48" i="43"/>
  <c r="I47" i="43"/>
  <c r="I46" i="43"/>
  <c r="I45" i="43"/>
  <c r="I44" i="43"/>
  <c r="I43" i="43"/>
  <c r="I42" i="43"/>
  <c r="I41" i="43"/>
  <c r="I40" i="43"/>
  <c r="I39" i="43"/>
  <c r="I38" i="43"/>
  <c r="I37" i="43"/>
  <c r="I50" i="41"/>
  <c r="I49" i="41"/>
  <c r="I48" i="41"/>
  <c r="I47" i="41"/>
  <c r="I46" i="41"/>
  <c r="I45" i="41"/>
  <c r="I44" i="41"/>
  <c r="I43" i="41"/>
  <c r="I42" i="41"/>
  <c r="I41" i="41"/>
  <c r="I40" i="41"/>
  <c r="I39" i="41"/>
  <c r="I38" i="41"/>
  <c r="I37" i="41"/>
  <c r="I36" i="41"/>
  <c r="I35" i="41"/>
  <c r="I34" i="41"/>
  <c r="I33" i="41"/>
  <c r="I32" i="41"/>
  <c r="I31" i="41"/>
  <c r="I30" i="41"/>
  <c r="I29" i="41"/>
  <c r="I28" i="41"/>
  <c r="I27" i="41"/>
  <c r="I26" i="41"/>
  <c r="I25" i="41"/>
  <c r="I24" i="41"/>
  <c r="I23" i="41"/>
  <c r="I22" i="41"/>
  <c r="I21" i="41"/>
  <c r="I20" i="41"/>
  <c r="I19" i="41"/>
  <c r="I18" i="41"/>
  <c r="I17" i="41"/>
  <c r="I16" i="41"/>
  <c r="I15" i="41"/>
  <c r="B39" i="42" s="1"/>
  <c r="H40" i="28" s="1"/>
  <c r="I34" i="33"/>
  <c r="I35" i="33"/>
  <c r="I24" i="33"/>
  <c r="I36" i="29"/>
  <c r="B27" i="44" l="1"/>
  <c r="J28" i="28" s="1"/>
  <c r="B17" i="44"/>
  <c r="J18" i="28" s="1"/>
  <c r="B41" i="34"/>
  <c r="D42" i="28" s="1"/>
  <c r="L42" i="28" s="1"/>
  <c r="B26" i="34"/>
  <c r="D27" i="28" s="1"/>
  <c r="B26" i="46"/>
  <c r="F27" i="28" s="1"/>
  <c r="B4" i="30"/>
  <c r="C5" i="28" s="1"/>
  <c r="B37" i="34"/>
  <c r="D38" i="28" s="1"/>
  <c r="B19" i="34"/>
  <c r="D20" i="28" s="1"/>
  <c r="B42" i="3"/>
  <c r="B43" i="28" s="1"/>
  <c r="B26" i="42"/>
  <c r="H27" i="28" s="1"/>
  <c r="B17" i="36"/>
  <c r="G18" i="28" s="1"/>
  <c r="B4" i="36"/>
  <c r="G5" i="28" s="1"/>
  <c r="B16" i="36"/>
  <c r="G17" i="28" s="1"/>
  <c r="L17" i="28" s="1"/>
  <c r="B32" i="38"/>
  <c r="I33" i="28" s="1"/>
  <c r="B14" i="40"/>
  <c r="E15" i="28" s="1"/>
  <c r="B27" i="46"/>
  <c r="F28" i="28" s="1"/>
  <c r="B38" i="46"/>
  <c r="F39" i="28" s="1"/>
  <c r="B26" i="3"/>
  <c r="B27" i="28" s="1"/>
  <c r="B17" i="3"/>
  <c r="B18" i="28" s="1"/>
  <c r="B43" i="44"/>
  <c r="J44" i="28" s="1"/>
  <c r="B20" i="40"/>
  <c r="E21" i="28" s="1"/>
  <c r="B19" i="40"/>
  <c r="E20" i="28" s="1"/>
  <c r="B37" i="46"/>
  <c r="F38" i="28" s="1"/>
  <c r="B23" i="46"/>
  <c r="F24" i="28" s="1"/>
  <c r="L24" i="28" s="1"/>
  <c r="B3" i="46"/>
  <c r="F4" i="28" s="1"/>
  <c r="B3" i="34"/>
  <c r="D4" i="28" s="1"/>
  <c r="B38" i="30"/>
  <c r="C39" i="28" s="1"/>
  <c r="B19" i="30"/>
  <c r="C20" i="28" s="1"/>
  <c r="B15" i="30"/>
  <c r="C16" i="28" s="1"/>
  <c r="B4" i="3"/>
  <c r="B5" i="28" s="1"/>
  <c r="B43" i="3"/>
  <c r="B44" i="28" s="1"/>
  <c r="B20" i="36"/>
  <c r="G21" i="28" s="1"/>
  <c r="B14" i="30"/>
  <c r="C15" i="28" s="1"/>
  <c r="B3" i="44"/>
  <c r="J4" i="28" s="1"/>
  <c r="B20" i="44"/>
  <c r="J21" i="28" s="1"/>
  <c r="B19" i="46"/>
  <c r="F20" i="28" s="1"/>
  <c r="B15" i="34"/>
  <c r="D16" i="28" s="1"/>
  <c r="B37" i="44"/>
  <c r="J38" i="28" s="1"/>
  <c r="B17" i="46"/>
  <c r="F18" i="28" s="1"/>
  <c r="B20" i="3"/>
  <c r="B21" i="28" s="1"/>
  <c r="B14" i="3"/>
  <c r="B15" i="28" s="1"/>
  <c r="B17" i="42"/>
  <c r="H18" i="28" s="1"/>
  <c r="B17" i="40"/>
  <c r="E18" i="28" s="1"/>
  <c r="B17" i="30"/>
  <c r="C18" i="28" s="1"/>
  <c r="B3" i="3"/>
  <c r="B4" i="28" s="1"/>
  <c r="B19" i="44"/>
  <c r="J20" i="28" s="1"/>
  <c r="B20" i="30"/>
  <c r="C21" i="28" s="1"/>
  <c r="B37" i="3"/>
  <c r="B38" i="28" s="1"/>
  <c r="B40" i="3"/>
  <c r="B41" i="28" s="1"/>
  <c r="L41" i="28" s="1"/>
  <c r="B38" i="34"/>
  <c r="D39" i="28" s="1"/>
  <c r="B4" i="38"/>
  <c r="I5" i="28" s="1"/>
  <c r="B4" i="42"/>
  <c r="H5" i="28" s="1"/>
  <c r="B27" i="42"/>
  <c r="H28" i="28" s="1"/>
  <c r="B14" i="42"/>
  <c r="H15" i="28" s="1"/>
  <c r="B37" i="36"/>
  <c r="G38" i="28" s="1"/>
  <c r="B38" i="44"/>
  <c r="J39" i="28" s="1"/>
  <c r="B42" i="44"/>
  <c r="J43" i="28" s="1"/>
  <c r="B4" i="44"/>
  <c r="J5" i="28" s="1"/>
  <c r="B14" i="44"/>
  <c r="J15" i="28" s="1"/>
  <c r="B37" i="38"/>
  <c r="I38" i="28" s="1"/>
  <c r="B14" i="38"/>
  <c r="I15" i="28" s="1"/>
  <c r="B17" i="38"/>
  <c r="I18" i="28" s="1"/>
  <c r="B14" i="36"/>
  <c r="G15" i="28" s="1"/>
  <c r="B20" i="46"/>
  <c r="F21" i="28" s="1"/>
  <c r="B14" i="46"/>
  <c r="F15" i="28" s="1"/>
  <c r="L19" i="28"/>
  <c r="B42" i="34"/>
  <c r="D43" i="28" s="1"/>
  <c r="B20" i="34"/>
  <c r="D21" i="28" s="1"/>
  <c r="B37" i="30"/>
  <c r="C38" i="28" s="1"/>
  <c r="L23" i="28"/>
  <c r="L25" i="28"/>
  <c r="L40" i="28"/>
  <c r="L36" i="28"/>
  <c r="L32" i="28"/>
  <c r="L22" i="28"/>
  <c r="L13" i="28"/>
  <c r="L8" i="28"/>
  <c r="L35" i="28"/>
  <c r="L31" i="28"/>
  <c r="L12" i="28"/>
  <c r="L7" i="28"/>
  <c r="L34" i="28"/>
  <c r="L30" i="28"/>
  <c r="L26" i="28"/>
  <c r="L11" i="28"/>
  <c r="L6" i="28"/>
  <c r="L37" i="28"/>
  <c r="L33" i="28"/>
  <c r="L29" i="28"/>
  <c r="L14" i="28"/>
  <c r="L9" i="28"/>
  <c r="L10" i="28"/>
  <c r="L27" i="28" l="1"/>
  <c r="L28" i="28"/>
  <c r="L44" i="28"/>
  <c r="E3" i="28"/>
  <c r="L4" i="28"/>
  <c r="L16" i="28"/>
  <c r="C3" i="28"/>
  <c r="B3" i="28"/>
  <c r="L39" i="28"/>
  <c r="L20" i="28"/>
  <c r="L21" i="28"/>
  <c r="F3" i="28"/>
  <c r="L5" i="28"/>
  <c r="L43" i="28"/>
  <c r="J3" i="28"/>
  <c r="H3" i="28"/>
  <c r="G3" i="28"/>
  <c r="L15" i="28"/>
  <c r="I3" i="28"/>
  <c r="L18" i="28"/>
  <c r="D3" i="28"/>
  <c r="L38" i="28"/>
  <c r="L3" i="28" l="1"/>
</calcChain>
</file>

<file path=xl/sharedStrings.xml><?xml version="1.0" encoding="utf-8"?>
<sst xmlns="http://schemas.openxmlformats.org/spreadsheetml/2006/main" count="1051" uniqueCount="248">
  <si>
    <t>EC</t>
  </si>
  <si>
    <t>Pos</t>
  </si>
  <si>
    <t>Name</t>
  </si>
  <si>
    <t>Fed</t>
  </si>
  <si>
    <t>Bike</t>
  </si>
  <si>
    <t>Total</t>
  </si>
  <si>
    <t>SVEMO</t>
  </si>
  <si>
    <t>FMI</t>
  </si>
  <si>
    <t>RFME</t>
  </si>
  <si>
    <t>ACCR</t>
  </si>
  <si>
    <t>NMF</t>
  </si>
  <si>
    <t>DMSB</t>
  </si>
  <si>
    <t>PZM</t>
  </si>
  <si>
    <t>Points</t>
  </si>
  <si>
    <t>ACU</t>
  </si>
  <si>
    <t>SML</t>
  </si>
  <si>
    <t>FFM</t>
  </si>
  <si>
    <t>KNMV</t>
  </si>
  <si>
    <t>OeAMTC</t>
  </si>
  <si>
    <t>SMF</t>
  </si>
  <si>
    <t>FMB</t>
  </si>
  <si>
    <t>LaMFS</t>
  </si>
  <si>
    <t>EMF</t>
  </si>
  <si>
    <t>DMU</t>
  </si>
  <si>
    <t>MA</t>
  </si>
  <si>
    <t>CTMSA</t>
  </si>
  <si>
    <t>2013 FIM Europe Trial participants pr FMN</t>
  </si>
  <si>
    <t>FMN</t>
  </si>
  <si>
    <t>JUNIOR</t>
  </si>
  <si>
    <t>OVER 40</t>
  </si>
  <si>
    <t>EC INTER</t>
  </si>
  <si>
    <t>WOMEN</t>
  </si>
  <si>
    <t>W INT</t>
  </si>
  <si>
    <t>YOUTH</t>
  </si>
  <si>
    <t>Y INT</t>
  </si>
  <si>
    <t>TOTAL</t>
  </si>
  <si>
    <t>%/FMN</t>
  </si>
  <si>
    <t>AMA</t>
  </si>
  <si>
    <t>AMOTOE</t>
  </si>
  <si>
    <t>BFMS</t>
  </si>
  <si>
    <t>BIHAMK</t>
  </si>
  <si>
    <t>BMF</t>
  </si>
  <si>
    <t>CMA</t>
  </si>
  <si>
    <t>CYMF</t>
  </si>
  <si>
    <t>FMA</t>
  </si>
  <si>
    <t>FMP</t>
  </si>
  <si>
    <t>FMRM</t>
  </si>
  <si>
    <t>FMS</t>
  </si>
  <si>
    <t>FMU</t>
  </si>
  <si>
    <t>FRM</t>
  </si>
  <si>
    <t>LMSF</t>
  </si>
  <si>
    <t>MAMS</t>
  </si>
  <si>
    <t>MCM</t>
  </si>
  <si>
    <t>MCUI</t>
  </si>
  <si>
    <t>MFJ</t>
  </si>
  <si>
    <t>MFR</t>
  </si>
  <si>
    <t>MSI</t>
  </si>
  <si>
    <t>MUL</t>
  </si>
  <si>
    <t>p0inTS / FMN</t>
  </si>
  <si>
    <t>FMNR</t>
  </si>
  <si>
    <t>EC INTER II</t>
  </si>
  <si>
    <t>EC INTER I</t>
  </si>
  <si>
    <t>OSK</t>
  </si>
  <si>
    <t>AMZS</t>
  </si>
  <si>
    <t>LaMSF</t>
  </si>
  <si>
    <t>2016 FIM Europe Trial FMN Ranking</t>
  </si>
  <si>
    <t>Final Classification European Championship 2017</t>
  </si>
  <si>
    <t>Zelhem</t>
  </si>
  <si>
    <t>Bilstain</t>
  </si>
  <si>
    <t>Lazzate</t>
  </si>
  <si>
    <t>Final Classification European JUNIOR CUP 2017</t>
  </si>
  <si>
    <t>Final Classification European OVER 40 CUP 2017</t>
  </si>
  <si>
    <t>EC INTERNATIONAL I 2017</t>
  </si>
  <si>
    <t>23/04/017</t>
  </si>
  <si>
    <t>EC INTERNATIONAL II 2017</t>
  </si>
  <si>
    <t>Final Classification European WOMEN'S Championship 2017</t>
  </si>
  <si>
    <t>Liepaja</t>
  </si>
  <si>
    <t xml:space="preserve"> WOMEN INTERNATIONAL 2017</t>
  </si>
  <si>
    <t>Final Classification European YOUTH Championship 2017</t>
  </si>
  <si>
    <t xml:space="preserve"> YOUTH INTERNATIONAL 2017</t>
  </si>
  <si>
    <t>Lazatte</t>
  </si>
  <si>
    <t>SMITH Oliver</t>
  </si>
  <si>
    <t>Gas Gas</t>
  </si>
  <si>
    <t>ALMTEN Linus</t>
  </si>
  <si>
    <t>Scorpa</t>
  </si>
  <si>
    <t>RUEDI Florian</t>
  </si>
  <si>
    <t>Beta</t>
  </si>
  <si>
    <t>NILSEN Mats</t>
  </si>
  <si>
    <t>Sherco</t>
  </si>
  <si>
    <t>CAMMAS Julien</t>
  </si>
  <si>
    <t>DUFRESE Hugo</t>
  </si>
  <si>
    <t>OBLEIN Gus</t>
  </si>
  <si>
    <t>CROSSET Axel</t>
  </si>
  <si>
    <t>MEMPOR Marco</t>
  </si>
  <si>
    <t>VAN DEN GOORBERG Tiger</t>
  </si>
  <si>
    <t>PAULSEN Stian</t>
  </si>
  <si>
    <t>BECKER-HEINRICHS Till</t>
  </si>
  <si>
    <t>GAZZARD Reece</t>
  </si>
  <si>
    <t>HARBUD Brett</t>
  </si>
  <si>
    <t>RYNCARZ Krystof</t>
  </si>
  <si>
    <t>BRISTOW Emma</t>
  </si>
  <si>
    <t>BAUML Theresa</t>
  </si>
  <si>
    <t>HAKONSEN Inveig</t>
  </si>
  <si>
    <t>STEINERT Jule</t>
  </si>
  <si>
    <t>TRS</t>
  </si>
  <si>
    <t>MEIER Keity</t>
  </si>
  <si>
    <t>BRANCATI Alex</t>
  </si>
  <si>
    <t>EMONTS Pia</t>
  </si>
  <si>
    <t>MELCHIOR Erika</t>
  </si>
  <si>
    <t>SAUERBREI Carolin</t>
  </si>
  <si>
    <t>STEFFENS Charlotte</t>
  </si>
  <si>
    <t>ROOKE Valery</t>
  </si>
  <si>
    <t>ROBINSON Alicia</t>
  </si>
  <si>
    <t>PAYNE Victoria</t>
  </si>
  <si>
    <t>ECK Lisa Marie</t>
  </si>
  <si>
    <t>HAGA Hanne G</t>
  </si>
  <si>
    <t>WHITHAM Gabrielle</t>
  </si>
  <si>
    <t>GALLEIENI Martina</t>
  </si>
  <si>
    <t>MOREON Caroline</t>
  </si>
  <si>
    <t>AURIERES Marine</t>
  </si>
  <si>
    <t>SORENSEN Sofie</t>
  </si>
  <si>
    <t xml:space="preserve">DMU </t>
  </si>
  <si>
    <t>de RAAF Chantal</t>
  </si>
  <si>
    <t>BROOKSBANK Olivia</t>
  </si>
  <si>
    <t xml:space="preserve">Gas Gas </t>
  </si>
  <si>
    <t>VOLPE Lenna</t>
  </si>
  <si>
    <t>STEPHEN Jenifer</t>
  </si>
  <si>
    <t>KIMBER Charlotte</t>
  </si>
  <si>
    <t>de RAAF Ariane</t>
  </si>
  <si>
    <t>Ossa</t>
  </si>
  <si>
    <t>LUSINK Susan</t>
  </si>
  <si>
    <t>HORR Jana</t>
  </si>
  <si>
    <t>BOEZEWINKEL Ting Tsu</t>
  </si>
  <si>
    <t>RAU Moritz</t>
  </si>
  <si>
    <t>KRAFT Joscka</t>
  </si>
  <si>
    <t>SMITH Cuba</t>
  </si>
  <si>
    <t>SMITH Jarmil</t>
  </si>
  <si>
    <t>ROSSI Enzo</t>
  </si>
  <si>
    <t>HEIDEL Jonathan</t>
  </si>
  <si>
    <t>GROSCHLER Daniel</t>
  </si>
  <si>
    <t>SANDBERG Liinus</t>
  </si>
  <si>
    <t>SCHUMANN Janos</t>
  </si>
  <si>
    <t>VAN THUYNE Emile</t>
  </si>
  <si>
    <t>HAUBRECHTS Romain</t>
  </si>
  <si>
    <t>HARMSEL Twan</t>
  </si>
  <si>
    <t>SCHOLLAR Fabilo</t>
  </si>
  <si>
    <t>REUMSCHUSSEL Ben</t>
  </si>
  <si>
    <t>SUNDBERG Max</t>
  </si>
  <si>
    <t>PARKKONEN Max</t>
  </si>
  <si>
    <t>MARTYN Toby</t>
  </si>
  <si>
    <t>Vertigo</t>
  </si>
  <si>
    <t>PEACE Dan</t>
  </si>
  <si>
    <t>FARRE Arnau</t>
  </si>
  <si>
    <t>PEACE Jack</t>
  </si>
  <si>
    <t>COLAIRO Teo</t>
  </si>
  <si>
    <t>ROBERTS Iwan</t>
  </si>
  <si>
    <t>PETRANGELI Pietro</t>
  </si>
  <si>
    <t>MATEJICEK Martin</t>
  </si>
  <si>
    <t>ANDERSEN Ib</t>
  </si>
  <si>
    <t>ROBRAHN Jarmo</t>
  </si>
  <si>
    <t>SORENSEN Ole Kristian</t>
  </si>
  <si>
    <t>RIVA Andrea</t>
  </si>
  <si>
    <t>HAGA Sondre G</t>
  </si>
  <si>
    <t>FAUDE Max</t>
  </si>
  <si>
    <t>KROUSTEK Martin</t>
  </si>
  <si>
    <t>GANDOLA LORENZO</t>
  </si>
  <si>
    <t>NEUMANN Sascha</t>
  </si>
  <si>
    <t xml:space="preserve">WUNSCH Marek </t>
  </si>
  <si>
    <t>KERSTJENS Randy</t>
  </si>
  <si>
    <t>ROVERY Arthur</t>
  </si>
  <si>
    <t>JERVIS Hugo</t>
  </si>
  <si>
    <t>HIPPEL Timmy</t>
  </si>
  <si>
    <t>VIERIMAA Henry</t>
  </si>
  <si>
    <t>GRINFELDS Andris</t>
  </si>
  <si>
    <t>LAMSF</t>
  </si>
  <si>
    <t>LINDQVIST Leevi</t>
  </si>
  <si>
    <t>KIPP Markus</t>
  </si>
  <si>
    <t>VanVEELEN John</t>
  </si>
  <si>
    <t>KYMALAINEN sami</t>
  </si>
  <si>
    <t>KOTHAY Vladimir</t>
  </si>
  <si>
    <t>FLOESSELL Staffan</t>
  </si>
  <si>
    <t>Montesa</t>
  </si>
  <si>
    <t>OTTINEN Ilkka</t>
  </si>
  <si>
    <t>FELTRINELLI Valter</t>
  </si>
  <si>
    <t>HERREMANS Johan</t>
  </si>
  <si>
    <t>PEDERSEN Thomas</t>
  </si>
  <si>
    <t>PIU Angelo</t>
  </si>
  <si>
    <t>Van HUFFEL Chris</t>
  </si>
  <si>
    <t>NORUM Arlid</t>
  </si>
  <si>
    <t>FABBRI Carlo</t>
  </si>
  <si>
    <t>HEINIKOSKI Hannu</t>
  </si>
  <si>
    <t>COPPETTI Manuel</t>
  </si>
  <si>
    <t>CORVI Luca</t>
  </si>
  <si>
    <t>PIARDI Sergio</t>
  </si>
  <si>
    <t>TOULY Kieran</t>
  </si>
  <si>
    <t>BJERLIN Petter</t>
  </si>
  <si>
    <t>MOLEMANS Giles</t>
  </si>
  <si>
    <t>Vold GUNVALDSEN Jacob-Olaus</t>
  </si>
  <si>
    <t>WINKLER Luca</t>
  </si>
  <si>
    <t>Vold GUNVALDSEN Jarand-Matias</t>
  </si>
  <si>
    <t>JAILLET  Jules</t>
  </si>
  <si>
    <t>MEHU Paul</t>
  </si>
  <si>
    <t>NILSEN Tomas Haugland</t>
  </si>
  <si>
    <t>GAUTIERO Marco</t>
  </si>
  <si>
    <t>BRADE Mikkel</t>
  </si>
  <si>
    <t xml:space="preserve">MATTHEEUWS Emile </t>
  </si>
  <si>
    <t>Vold GUNVALDSEN Hils-Johan</t>
  </si>
  <si>
    <t>DEFOURNY Nicolas</t>
  </si>
  <si>
    <t>CATEL Lorys</t>
  </si>
  <si>
    <t>REUMSCHUSSEL Paul</t>
  </si>
  <si>
    <t>WENGLER Christopher</t>
  </si>
  <si>
    <t>WEBER Nick</t>
  </si>
  <si>
    <t>WALKNER Bernhard</t>
  </si>
  <si>
    <t>CURSCHMANN Mortz</t>
  </si>
  <si>
    <t>ILMBERGER Jlius</t>
  </si>
  <si>
    <t>SORBYE Sander</t>
  </si>
  <si>
    <t>GAVAGE Maurin</t>
  </si>
  <si>
    <t>SCHMIDT Robin</t>
  </si>
  <si>
    <t>SUSZ Patryk</t>
  </si>
  <si>
    <t>ANDERSEN Morten Ostrup</t>
  </si>
  <si>
    <t>EMONTS Phillipp</t>
  </si>
  <si>
    <t>BOEZEWINKEL Ting Yueh</t>
  </si>
  <si>
    <t>Van Den ORD Bart</t>
  </si>
  <si>
    <t>HANRATHS Mike</t>
  </si>
  <si>
    <t>KEUNEN Tom</t>
  </si>
  <si>
    <t>KRISTERS Einass</t>
  </si>
  <si>
    <t>BRAUER Malte</t>
  </si>
  <si>
    <t>BAELE Lander</t>
  </si>
  <si>
    <t>BIGARE Benjamin</t>
  </si>
  <si>
    <t>Van Thuyne Andreas</t>
  </si>
  <si>
    <t>HARNISCHFEGER Benjamin</t>
  </si>
  <si>
    <t>LEJEUNE John</t>
  </si>
  <si>
    <t>LINCKS Hendrik</t>
  </si>
  <si>
    <t>BUCK Mirco</t>
  </si>
  <si>
    <t>PUTTEMANS Nicolas</t>
  </si>
  <si>
    <t>ROUSSELLE Julien</t>
  </si>
  <si>
    <t>Van De KASTEELE Jordan</t>
  </si>
  <si>
    <t>SCHMELZER Max</t>
  </si>
  <si>
    <t>THIRAN Victor</t>
  </si>
  <si>
    <t>HAGA Hanne</t>
  </si>
  <si>
    <t>GASON Florian</t>
  </si>
  <si>
    <t>BARKVED Huldeborg</t>
  </si>
  <si>
    <t>JAASKELAINEN Samuel</t>
  </si>
  <si>
    <t>von PLATO Mikko</t>
  </si>
  <si>
    <t>AGARSKA Ketija</t>
  </si>
  <si>
    <t>ALKSNIS Arvis</t>
  </si>
  <si>
    <t>GRINKEVICS Daniels</t>
  </si>
  <si>
    <t>ALKSNIS Artis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</si>
</sst>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2">
    <font>
      <sz val="12"/>
      <color indexed="8"/>
      <name val="Verdana"/>
    </font>
    <font>
      <sz val="11"/>
      <color indexed="8"/>
      <name val="Calibri"/>
      <family val="2"/>
    </font>
    <font>
      <b/>
      <sz val="13"/>
      <color indexed="12"/>
      <name val="Stamp Act"/>
    </font>
    <font>
      <b/>
      <sz val="10"/>
      <color indexed="8"/>
      <name val="Helvetica Neue"/>
    </font>
    <font>
      <b/>
      <sz val="13"/>
      <color indexed="8"/>
      <name val="Calibri"/>
      <family val="2"/>
    </font>
    <font>
      <sz val="13"/>
      <color indexed="8"/>
      <name val="Calibri"/>
      <family val="2"/>
    </font>
    <font>
      <b/>
      <sz val="9"/>
      <color indexed="12"/>
      <name val="Stamp Act"/>
    </font>
    <font>
      <b/>
      <sz val="11"/>
      <color indexed="8"/>
      <name val="Calibri"/>
      <family val="2"/>
    </font>
    <font>
      <b/>
      <sz val="14"/>
      <color indexed="12"/>
      <name val="Stamp Act"/>
    </font>
    <font>
      <sz val="14"/>
      <color indexed="8"/>
      <name val="Calibri"/>
      <family val="2"/>
    </font>
    <font>
      <sz val="16"/>
      <color indexed="17"/>
      <name val="Calibri"/>
      <family val="2"/>
    </font>
    <font>
      <b/>
      <sz val="12"/>
      <color indexed="8"/>
      <name val="Calibri"/>
      <family val="2"/>
    </font>
    <font>
      <u/>
      <sz val="12"/>
      <color theme="11"/>
      <name val="Verdana"/>
      <family val="2"/>
    </font>
    <font>
      <sz val="11"/>
      <color theme="0"/>
      <name val="Calibri"/>
      <family val="2"/>
    </font>
    <font>
      <b/>
      <sz val="11"/>
      <color indexed="17"/>
      <name val="Calibri"/>
      <family val="2"/>
    </font>
    <font>
      <sz val="13"/>
      <color rgb="FF000000"/>
      <name val="Calibri"/>
      <family val="2"/>
    </font>
    <font>
      <sz val="14"/>
      <color indexed="17"/>
      <name val="Calibri"/>
      <family val="2"/>
    </font>
    <font>
      <sz val="8"/>
      <name val="Verdana"/>
      <family val="2"/>
    </font>
    <font>
      <u/>
      <sz val="12"/>
      <color theme="10"/>
      <name val="Verdana"/>
      <family val="2"/>
    </font>
    <font>
      <sz val="10"/>
      <color indexed="8"/>
      <name val="Verdana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indexed="13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8"/>
        <bgColor auto="1"/>
      </patternFill>
    </fill>
    <fill>
      <patternFill patternType="solid">
        <fgColor indexed="20"/>
        <bgColor auto="1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B9E5FF"/>
        <bgColor rgb="FF000000"/>
      </patternFill>
    </fill>
    <fill>
      <patternFill patternType="solid">
        <fgColor rgb="FFB9E5FF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14"/>
      </left>
      <right style="thin">
        <color indexed="14"/>
      </right>
      <top style="thin">
        <color indexed="14"/>
      </top>
      <bottom style="thin">
        <color indexed="1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14"/>
      </left>
      <right style="thin">
        <color indexed="14"/>
      </right>
      <top/>
      <bottom style="thin">
        <color indexed="1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14"/>
      </left>
      <right/>
      <top style="thin">
        <color indexed="14"/>
      </top>
      <bottom style="thin">
        <color indexed="1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14"/>
      </right>
      <top style="thin">
        <color indexed="14"/>
      </top>
      <bottom style="thin">
        <color indexed="14"/>
      </bottom>
      <diagonal/>
    </border>
    <border>
      <left/>
      <right style="thin">
        <color indexed="14"/>
      </right>
      <top/>
      <bottom style="thin">
        <color indexed="1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1">
    <xf numFmtId="0" fontId="0" fillId="0" borderId="0" applyNumberFormat="0" applyFill="0" applyBorder="0" applyProtection="0">
      <alignment vertical="top" wrapText="1"/>
    </xf>
    <xf numFmtId="0" fontId="12" fillId="0" borderId="0" applyNumberFormat="0" applyFill="0" applyBorder="0" applyAlignment="0" applyProtection="0">
      <alignment vertical="top" wrapText="1"/>
    </xf>
    <xf numFmtId="0" fontId="12" fillId="0" borderId="0" applyNumberFormat="0" applyFill="0" applyBorder="0" applyAlignment="0" applyProtection="0">
      <alignment vertical="top" wrapText="1"/>
    </xf>
    <xf numFmtId="0" fontId="12" fillId="0" borderId="0" applyNumberFormat="0" applyFill="0" applyBorder="0" applyAlignment="0" applyProtection="0">
      <alignment vertical="top" wrapText="1"/>
    </xf>
    <xf numFmtId="0" fontId="12" fillId="0" borderId="0" applyNumberFormat="0" applyFill="0" applyBorder="0" applyAlignment="0" applyProtection="0">
      <alignment vertical="top" wrapText="1"/>
    </xf>
    <xf numFmtId="0" fontId="12" fillId="0" borderId="0" applyNumberFormat="0" applyFill="0" applyBorder="0" applyAlignment="0" applyProtection="0">
      <alignment vertical="top" wrapText="1"/>
    </xf>
    <xf numFmtId="0" fontId="12" fillId="0" borderId="0" applyNumberFormat="0" applyFill="0" applyBorder="0" applyAlignment="0" applyProtection="0">
      <alignment vertical="top" wrapText="1"/>
    </xf>
    <xf numFmtId="0" fontId="12" fillId="0" borderId="0" applyNumberFormat="0" applyFill="0" applyBorder="0" applyAlignment="0" applyProtection="0">
      <alignment vertical="top" wrapText="1"/>
    </xf>
    <xf numFmtId="0" fontId="12" fillId="0" borderId="0" applyNumberFormat="0" applyFill="0" applyBorder="0" applyAlignment="0" applyProtection="0">
      <alignment vertical="top" wrapText="1"/>
    </xf>
    <xf numFmtId="0" fontId="18" fillId="0" borderId="0" applyNumberFormat="0" applyFill="0" applyBorder="0" applyAlignment="0" applyProtection="0">
      <alignment vertical="top" wrapText="1"/>
    </xf>
    <xf numFmtId="0" fontId="12" fillId="0" borderId="0" applyNumberFormat="0" applyFill="0" applyBorder="0" applyAlignment="0" applyProtection="0">
      <alignment vertical="top" wrapText="1"/>
    </xf>
    <xf numFmtId="0" fontId="18" fillId="0" borderId="0" applyNumberFormat="0" applyFill="0" applyBorder="0" applyAlignment="0" applyProtection="0">
      <alignment vertical="top" wrapText="1"/>
    </xf>
    <xf numFmtId="0" fontId="12" fillId="0" borderId="0" applyNumberFormat="0" applyFill="0" applyBorder="0" applyAlignment="0" applyProtection="0">
      <alignment vertical="top" wrapText="1"/>
    </xf>
    <xf numFmtId="0" fontId="18" fillId="0" borderId="0" applyNumberFormat="0" applyFill="0" applyBorder="0" applyAlignment="0" applyProtection="0">
      <alignment vertical="top" wrapText="1"/>
    </xf>
    <xf numFmtId="0" fontId="12" fillId="0" borderId="0" applyNumberFormat="0" applyFill="0" applyBorder="0" applyAlignment="0" applyProtection="0">
      <alignment vertical="top" wrapText="1"/>
    </xf>
    <xf numFmtId="0" fontId="18" fillId="0" borderId="0" applyNumberFormat="0" applyFill="0" applyBorder="0" applyAlignment="0" applyProtection="0">
      <alignment vertical="top" wrapText="1"/>
    </xf>
    <xf numFmtId="0" fontId="12" fillId="0" borderId="0" applyNumberFormat="0" applyFill="0" applyBorder="0" applyAlignment="0" applyProtection="0">
      <alignment vertical="top" wrapText="1"/>
    </xf>
    <xf numFmtId="0" fontId="18" fillId="0" borderId="0" applyNumberFormat="0" applyFill="0" applyBorder="0" applyAlignment="0" applyProtection="0">
      <alignment vertical="top" wrapText="1"/>
    </xf>
    <xf numFmtId="0" fontId="12" fillId="0" borderId="0" applyNumberFormat="0" applyFill="0" applyBorder="0" applyAlignment="0" applyProtection="0">
      <alignment vertical="top" wrapText="1"/>
    </xf>
    <xf numFmtId="0" fontId="18" fillId="0" borderId="0" applyNumberFormat="0" applyFill="0" applyBorder="0" applyAlignment="0" applyProtection="0">
      <alignment vertical="top" wrapText="1"/>
    </xf>
    <xf numFmtId="0" fontId="12" fillId="0" borderId="0" applyNumberFormat="0" applyFill="0" applyBorder="0" applyAlignment="0" applyProtection="0">
      <alignment vertical="top" wrapText="1"/>
    </xf>
    <xf numFmtId="0" fontId="18" fillId="0" borderId="0" applyNumberFormat="0" applyFill="0" applyBorder="0" applyAlignment="0" applyProtection="0">
      <alignment vertical="top" wrapText="1"/>
    </xf>
    <xf numFmtId="0" fontId="12" fillId="0" borderId="0" applyNumberFormat="0" applyFill="0" applyBorder="0" applyAlignment="0" applyProtection="0">
      <alignment vertical="top" wrapText="1"/>
    </xf>
    <xf numFmtId="0" fontId="18" fillId="0" borderId="0" applyNumberFormat="0" applyFill="0" applyBorder="0" applyAlignment="0" applyProtection="0">
      <alignment vertical="top" wrapText="1"/>
    </xf>
    <xf numFmtId="0" fontId="12" fillId="0" borderId="0" applyNumberFormat="0" applyFill="0" applyBorder="0" applyAlignment="0" applyProtection="0">
      <alignment vertical="top" wrapText="1"/>
    </xf>
    <xf numFmtId="0" fontId="18" fillId="0" borderId="0" applyNumberFormat="0" applyFill="0" applyBorder="0" applyAlignment="0" applyProtection="0">
      <alignment vertical="top" wrapText="1"/>
    </xf>
    <xf numFmtId="0" fontId="12" fillId="0" borderId="0" applyNumberFormat="0" applyFill="0" applyBorder="0" applyAlignment="0" applyProtection="0">
      <alignment vertical="top" wrapText="1"/>
    </xf>
    <xf numFmtId="0" fontId="18" fillId="0" borderId="0" applyNumberFormat="0" applyFill="0" applyBorder="0" applyAlignment="0" applyProtection="0">
      <alignment vertical="top" wrapText="1"/>
    </xf>
    <xf numFmtId="0" fontId="12" fillId="0" borderId="0" applyNumberFormat="0" applyFill="0" applyBorder="0" applyAlignment="0" applyProtection="0">
      <alignment vertical="top" wrapText="1"/>
    </xf>
    <xf numFmtId="0" fontId="18" fillId="0" borderId="0" applyNumberFormat="0" applyFill="0" applyBorder="0" applyAlignment="0" applyProtection="0">
      <alignment vertical="top" wrapText="1"/>
    </xf>
    <xf numFmtId="0" fontId="12" fillId="0" borderId="0" applyNumberFormat="0" applyFill="0" applyBorder="0" applyAlignment="0" applyProtection="0">
      <alignment vertical="top" wrapText="1"/>
    </xf>
    <xf numFmtId="0" fontId="18" fillId="0" borderId="0" applyNumberFormat="0" applyFill="0" applyBorder="0" applyAlignment="0" applyProtection="0">
      <alignment vertical="top" wrapText="1"/>
    </xf>
    <xf numFmtId="0" fontId="12" fillId="0" borderId="0" applyNumberFormat="0" applyFill="0" applyBorder="0" applyAlignment="0" applyProtection="0">
      <alignment vertical="top" wrapText="1"/>
    </xf>
    <xf numFmtId="0" fontId="18" fillId="0" borderId="0" applyNumberFormat="0" applyFill="0" applyBorder="0" applyAlignment="0" applyProtection="0">
      <alignment vertical="top" wrapText="1"/>
    </xf>
    <xf numFmtId="0" fontId="12" fillId="0" borderId="0" applyNumberFormat="0" applyFill="0" applyBorder="0" applyAlignment="0" applyProtection="0">
      <alignment vertical="top" wrapText="1"/>
    </xf>
    <xf numFmtId="0" fontId="18" fillId="0" borderId="0" applyNumberFormat="0" applyFill="0" applyBorder="0" applyAlignment="0" applyProtection="0">
      <alignment vertical="top" wrapText="1"/>
    </xf>
    <xf numFmtId="0" fontId="12" fillId="0" borderId="0" applyNumberFormat="0" applyFill="0" applyBorder="0" applyAlignment="0" applyProtection="0">
      <alignment vertical="top" wrapText="1"/>
    </xf>
    <xf numFmtId="0" fontId="18" fillId="0" borderId="0" applyNumberFormat="0" applyFill="0" applyBorder="0" applyAlignment="0" applyProtection="0">
      <alignment vertical="top" wrapText="1"/>
    </xf>
    <xf numFmtId="0" fontId="12" fillId="0" borderId="0" applyNumberFormat="0" applyFill="0" applyBorder="0" applyAlignment="0" applyProtection="0">
      <alignment vertical="top" wrapText="1"/>
    </xf>
    <xf numFmtId="0" fontId="18" fillId="0" borderId="0" applyNumberFormat="0" applyFill="0" applyBorder="0" applyAlignment="0" applyProtection="0">
      <alignment vertical="top" wrapText="1"/>
    </xf>
    <xf numFmtId="0" fontId="12" fillId="0" borderId="0" applyNumberFormat="0" applyFill="0" applyBorder="0" applyAlignment="0" applyProtection="0">
      <alignment vertical="top" wrapText="1"/>
    </xf>
    <xf numFmtId="0" fontId="18" fillId="0" borderId="0" applyNumberFormat="0" applyFill="0" applyBorder="0" applyAlignment="0" applyProtection="0">
      <alignment vertical="top" wrapText="1"/>
    </xf>
    <xf numFmtId="0" fontId="12" fillId="0" borderId="0" applyNumberFormat="0" applyFill="0" applyBorder="0" applyAlignment="0" applyProtection="0">
      <alignment vertical="top" wrapText="1"/>
    </xf>
    <xf numFmtId="0" fontId="18" fillId="0" borderId="0" applyNumberFormat="0" applyFill="0" applyBorder="0" applyAlignment="0" applyProtection="0">
      <alignment vertical="top" wrapText="1"/>
    </xf>
    <xf numFmtId="0" fontId="12" fillId="0" borderId="0" applyNumberFormat="0" applyFill="0" applyBorder="0" applyAlignment="0" applyProtection="0">
      <alignment vertical="top" wrapText="1"/>
    </xf>
    <xf numFmtId="0" fontId="18" fillId="0" borderId="0" applyNumberFormat="0" applyFill="0" applyBorder="0" applyAlignment="0" applyProtection="0">
      <alignment vertical="top" wrapText="1"/>
    </xf>
    <xf numFmtId="0" fontId="12" fillId="0" borderId="0" applyNumberFormat="0" applyFill="0" applyBorder="0" applyAlignment="0" applyProtection="0">
      <alignment vertical="top" wrapText="1"/>
    </xf>
    <xf numFmtId="0" fontId="18" fillId="0" borderId="0" applyNumberFormat="0" applyFill="0" applyBorder="0" applyAlignment="0" applyProtection="0">
      <alignment vertical="top" wrapText="1"/>
    </xf>
    <xf numFmtId="0" fontId="12" fillId="0" borderId="0" applyNumberFormat="0" applyFill="0" applyBorder="0" applyAlignment="0" applyProtection="0">
      <alignment vertical="top" wrapText="1"/>
    </xf>
    <xf numFmtId="0" fontId="18" fillId="0" borderId="0" applyNumberFormat="0" applyFill="0" applyBorder="0" applyAlignment="0" applyProtection="0">
      <alignment vertical="top" wrapText="1"/>
    </xf>
    <xf numFmtId="0" fontId="12" fillId="0" borderId="0" applyNumberFormat="0" applyFill="0" applyBorder="0" applyAlignment="0" applyProtection="0">
      <alignment vertical="top" wrapText="1"/>
    </xf>
    <xf numFmtId="0" fontId="18" fillId="0" borderId="0" applyNumberFormat="0" applyFill="0" applyBorder="0" applyAlignment="0" applyProtection="0">
      <alignment vertical="top" wrapText="1"/>
    </xf>
    <xf numFmtId="0" fontId="12" fillId="0" borderId="0" applyNumberFormat="0" applyFill="0" applyBorder="0" applyAlignment="0" applyProtection="0">
      <alignment vertical="top" wrapText="1"/>
    </xf>
    <xf numFmtId="0" fontId="18" fillId="0" borderId="0" applyNumberFormat="0" applyFill="0" applyBorder="0" applyAlignment="0" applyProtection="0">
      <alignment vertical="top" wrapText="1"/>
    </xf>
    <xf numFmtId="0" fontId="12" fillId="0" borderId="0" applyNumberFormat="0" applyFill="0" applyBorder="0" applyAlignment="0" applyProtection="0">
      <alignment vertical="top" wrapText="1"/>
    </xf>
    <xf numFmtId="0" fontId="18" fillId="0" borderId="0" applyNumberFormat="0" applyFill="0" applyBorder="0" applyAlignment="0" applyProtection="0">
      <alignment vertical="top" wrapText="1"/>
    </xf>
    <xf numFmtId="0" fontId="12" fillId="0" borderId="0" applyNumberFormat="0" applyFill="0" applyBorder="0" applyAlignment="0" applyProtection="0">
      <alignment vertical="top" wrapText="1"/>
    </xf>
    <xf numFmtId="0" fontId="18" fillId="0" borderId="0" applyNumberFormat="0" applyFill="0" applyBorder="0" applyAlignment="0" applyProtection="0">
      <alignment vertical="top" wrapText="1"/>
    </xf>
    <xf numFmtId="0" fontId="12" fillId="0" borderId="0" applyNumberFormat="0" applyFill="0" applyBorder="0" applyAlignment="0" applyProtection="0">
      <alignment vertical="top" wrapText="1"/>
    </xf>
    <xf numFmtId="0" fontId="18" fillId="0" borderId="0" applyNumberFormat="0" applyFill="0" applyBorder="0" applyAlignment="0" applyProtection="0">
      <alignment vertical="top" wrapText="1"/>
    </xf>
    <xf numFmtId="0" fontId="12" fillId="0" borderId="0" applyNumberFormat="0" applyFill="0" applyBorder="0" applyAlignment="0" applyProtection="0">
      <alignment vertical="top" wrapText="1"/>
    </xf>
    <xf numFmtId="0" fontId="18" fillId="0" borderId="0" applyNumberFormat="0" applyFill="0" applyBorder="0" applyAlignment="0" applyProtection="0">
      <alignment vertical="top" wrapText="1"/>
    </xf>
    <xf numFmtId="0" fontId="12" fillId="0" borderId="0" applyNumberFormat="0" applyFill="0" applyBorder="0" applyAlignment="0" applyProtection="0">
      <alignment vertical="top" wrapText="1"/>
    </xf>
    <xf numFmtId="0" fontId="18" fillId="0" borderId="0" applyNumberFormat="0" applyFill="0" applyBorder="0" applyAlignment="0" applyProtection="0">
      <alignment vertical="top" wrapText="1"/>
    </xf>
    <xf numFmtId="0" fontId="12" fillId="0" borderId="0" applyNumberFormat="0" applyFill="0" applyBorder="0" applyAlignment="0" applyProtection="0">
      <alignment vertical="top" wrapText="1"/>
    </xf>
    <xf numFmtId="0" fontId="18" fillId="0" borderId="0" applyNumberFormat="0" applyFill="0" applyBorder="0" applyAlignment="0" applyProtection="0">
      <alignment vertical="top" wrapText="1"/>
    </xf>
    <xf numFmtId="0" fontId="12" fillId="0" borderId="0" applyNumberFormat="0" applyFill="0" applyBorder="0" applyAlignment="0" applyProtection="0">
      <alignment vertical="top" wrapText="1"/>
    </xf>
    <xf numFmtId="0" fontId="18" fillId="0" borderId="0" applyNumberFormat="0" applyFill="0" applyBorder="0" applyAlignment="0" applyProtection="0">
      <alignment vertical="top" wrapText="1"/>
    </xf>
    <xf numFmtId="0" fontId="12" fillId="0" borderId="0" applyNumberFormat="0" applyFill="0" applyBorder="0" applyAlignment="0" applyProtection="0">
      <alignment vertical="top" wrapText="1"/>
    </xf>
    <xf numFmtId="0" fontId="18" fillId="0" borderId="0" applyNumberFormat="0" applyFill="0" applyBorder="0" applyAlignment="0" applyProtection="0">
      <alignment vertical="top" wrapText="1"/>
    </xf>
    <xf numFmtId="0" fontId="12" fillId="0" borderId="0" applyNumberFormat="0" applyFill="0" applyBorder="0" applyAlignment="0" applyProtection="0">
      <alignment vertical="top" wrapText="1"/>
    </xf>
    <xf numFmtId="0" fontId="18" fillId="0" borderId="0" applyNumberFormat="0" applyFill="0" applyBorder="0" applyAlignment="0" applyProtection="0">
      <alignment vertical="top" wrapText="1"/>
    </xf>
    <xf numFmtId="0" fontId="12" fillId="0" borderId="0" applyNumberFormat="0" applyFill="0" applyBorder="0" applyAlignment="0" applyProtection="0">
      <alignment vertical="top" wrapText="1"/>
    </xf>
    <xf numFmtId="0" fontId="18" fillId="0" borderId="0" applyNumberFormat="0" applyFill="0" applyBorder="0" applyAlignment="0" applyProtection="0">
      <alignment vertical="top" wrapText="1"/>
    </xf>
    <xf numFmtId="0" fontId="12" fillId="0" borderId="0" applyNumberFormat="0" applyFill="0" applyBorder="0" applyAlignment="0" applyProtection="0">
      <alignment vertical="top" wrapText="1"/>
    </xf>
    <xf numFmtId="0" fontId="18" fillId="0" borderId="0" applyNumberFormat="0" applyFill="0" applyBorder="0" applyAlignment="0" applyProtection="0">
      <alignment vertical="top" wrapText="1"/>
    </xf>
    <xf numFmtId="0" fontId="12" fillId="0" borderId="0" applyNumberFormat="0" applyFill="0" applyBorder="0" applyAlignment="0" applyProtection="0">
      <alignment vertical="top" wrapText="1"/>
    </xf>
    <xf numFmtId="0" fontId="18" fillId="0" borderId="0" applyNumberFormat="0" applyFill="0" applyBorder="0" applyAlignment="0" applyProtection="0">
      <alignment vertical="top" wrapText="1"/>
    </xf>
    <xf numFmtId="0" fontId="12" fillId="0" borderId="0" applyNumberFormat="0" applyFill="0" applyBorder="0" applyAlignment="0" applyProtection="0">
      <alignment vertical="top" wrapText="1"/>
    </xf>
    <xf numFmtId="0" fontId="18" fillId="0" borderId="0" applyNumberFormat="0" applyFill="0" applyBorder="0" applyAlignment="0" applyProtection="0">
      <alignment vertical="top" wrapText="1"/>
    </xf>
    <xf numFmtId="0" fontId="12" fillId="0" borderId="0" applyNumberFormat="0" applyFill="0" applyBorder="0" applyAlignment="0" applyProtection="0">
      <alignment vertical="top" wrapText="1"/>
    </xf>
    <xf numFmtId="0" fontId="18" fillId="0" borderId="0" applyNumberFormat="0" applyFill="0" applyBorder="0" applyAlignment="0" applyProtection="0">
      <alignment vertical="top" wrapText="1"/>
    </xf>
    <xf numFmtId="0" fontId="12" fillId="0" borderId="0" applyNumberFormat="0" applyFill="0" applyBorder="0" applyAlignment="0" applyProtection="0">
      <alignment vertical="top" wrapText="1"/>
    </xf>
    <xf numFmtId="0" fontId="18" fillId="0" borderId="0" applyNumberFormat="0" applyFill="0" applyBorder="0" applyAlignment="0" applyProtection="0">
      <alignment vertical="top" wrapText="1"/>
    </xf>
    <xf numFmtId="0" fontId="12" fillId="0" borderId="0" applyNumberFormat="0" applyFill="0" applyBorder="0" applyAlignment="0" applyProtection="0">
      <alignment vertical="top" wrapText="1"/>
    </xf>
    <xf numFmtId="0" fontId="18" fillId="0" borderId="0" applyNumberFormat="0" applyFill="0" applyBorder="0" applyAlignment="0" applyProtection="0">
      <alignment vertical="top" wrapText="1"/>
    </xf>
    <xf numFmtId="0" fontId="12" fillId="0" borderId="0" applyNumberFormat="0" applyFill="0" applyBorder="0" applyAlignment="0" applyProtection="0">
      <alignment vertical="top" wrapText="1"/>
    </xf>
    <xf numFmtId="0" fontId="18" fillId="0" borderId="0" applyNumberFormat="0" applyFill="0" applyBorder="0" applyAlignment="0" applyProtection="0">
      <alignment vertical="top" wrapText="1"/>
    </xf>
    <xf numFmtId="0" fontId="12" fillId="0" borderId="0" applyNumberFormat="0" applyFill="0" applyBorder="0" applyAlignment="0" applyProtection="0">
      <alignment vertical="top" wrapText="1"/>
    </xf>
    <xf numFmtId="0" fontId="18" fillId="0" borderId="0" applyNumberFormat="0" applyFill="0" applyBorder="0" applyAlignment="0" applyProtection="0">
      <alignment vertical="top" wrapText="1"/>
    </xf>
    <xf numFmtId="0" fontId="12" fillId="0" borderId="0" applyNumberFormat="0" applyFill="0" applyBorder="0" applyAlignment="0" applyProtection="0">
      <alignment vertical="top" wrapText="1"/>
    </xf>
    <xf numFmtId="0" fontId="18" fillId="0" borderId="0" applyNumberFormat="0" applyFill="0" applyBorder="0" applyAlignment="0" applyProtection="0">
      <alignment vertical="top" wrapText="1"/>
    </xf>
    <xf numFmtId="0" fontId="12" fillId="0" borderId="0" applyNumberFormat="0" applyFill="0" applyBorder="0" applyAlignment="0" applyProtection="0">
      <alignment vertical="top" wrapText="1"/>
    </xf>
    <xf numFmtId="0" fontId="18" fillId="0" borderId="0" applyNumberFormat="0" applyFill="0" applyBorder="0" applyAlignment="0" applyProtection="0">
      <alignment vertical="top" wrapText="1"/>
    </xf>
    <xf numFmtId="0" fontId="12" fillId="0" borderId="0" applyNumberFormat="0" applyFill="0" applyBorder="0" applyAlignment="0" applyProtection="0">
      <alignment vertical="top" wrapText="1"/>
    </xf>
    <xf numFmtId="0" fontId="18" fillId="0" borderId="0" applyNumberFormat="0" applyFill="0" applyBorder="0" applyAlignment="0" applyProtection="0">
      <alignment vertical="top" wrapText="1"/>
    </xf>
    <xf numFmtId="0" fontId="12" fillId="0" borderId="0" applyNumberFormat="0" applyFill="0" applyBorder="0" applyAlignment="0" applyProtection="0">
      <alignment vertical="top" wrapText="1"/>
    </xf>
    <xf numFmtId="0" fontId="18" fillId="0" borderId="0" applyNumberFormat="0" applyFill="0" applyBorder="0" applyAlignment="0" applyProtection="0">
      <alignment vertical="top" wrapText="1"/>
    </xf>
    <xf numFmtId="0" fontId="12" fillId="0" borderId="0" applyNumberFormat="0" applyFill="0" applyBorder="0" applyAlignment="0" applyProtection="0">
      <alignment vertical="top" wrapText="1"/>
    </xf>
    <xf numFmtId="0" fontId="18" fillId="0" borderId="0" applyNumberFormat="0" applyFill="0" applyBorder="0" applyAlignment="0" applyProtection="0">
      <alignment vertical="top" wrapText="1"/>
    </xf>
    <xf numFmtId="0" fontId="12" fillId="0" borderId="0" applyNumberFormat="0" applyFill="0" applyBorder="0" applyAlignment="0" applyProtection="0">
      <alignment vertical="top" wrapText="1"/>
    </xf>
    <xf numFmtId="0" fontId="18" fillId="0" borderId="0" applyNumberFormat="0" applyFill="0" applyBorder="0" applyAlignment="0" applyProtection="0">
      <alignment vertical="top" wrapText="1"/>
    </xf>
    <xf numFmtId="0" fontId="12" fillId="0" borderId="0" applyNumberFormat="0" applyFill="0" applyBorder="0" applyAlignment="0" applyProtection="0">
      <alignment vertical="top" wrapText="1"/>
    </xf>
    <xf numFmtId="0" fontId="18" fillId="0" borderId="0" applyNumberFormat="0" applyFill="0" applyBorder="0" applyAlignment="0" applyProtection="0">
      <alignment vertical="top" wrapText="1"/>
    </xf>
    <xf numFmtId="0" fontId="12" fillId="0" borderId="0" applyNumberFormat="0" applyFill="0" applyBorder="0" applyAlignment="0" applyProtection="0">
      <alignment vertical="top" wrapText="1"/>
    </xf>
    <xf numFmtId="0" fontId="18" fillId="0" borderId="0" applyNumberFormat="0" applyFill="0" applyBorder="0" applyAlignment="0" applyProtection="0">
      <alignment vertical="top" wrapText="1"/>
    </xf>
    <xf numFmtId="0" fontId="12" fillId="0" borderId="0" applyNumberFormat="0" applyFill="0" applyBorder="0" applyAlignment="0" applyProtection="0">
      <alignment vertical="top" wrapText="1"/>
    </xf>
    <xf numFmtId="0" fontId="18" fillId="0" borderId="0" applyNumberFormat="0" applyFill="0" applyBorder="0" applyAlignment="0" applyProtection="0">
      <alignment vertical="top" wrapText="1"/>
    </xf>
    <xf numFmtId="0" fontId="12" fillId="0" borderId="0" applyNumberFormat="0" applyFill="0" applyBorder="0" applyAlignment="0" applyProtection="0">
      <alignment vertical="top" wrapText="1"/>
    </xf>
    <xf numFmtId="0" fontId="18" fillId="0" borderId="0" applyNumberFormat="0" applyFill="0" applyBorder="0" applyAlignment="0" applyProtection="0">
      <alignment vertical="top" wrapText="1"/>
    </xf>
    <xf numFmtId="0" fontId="12" fillId="0" borderId="0" applyNumberFormat="0" applyFill="0" applyBorder="0" applyAlignment="0" applyProtection="0">
      <alignment vertical="top" wrapText="1"/>
    </xf>
  </cellStyleXfs>
  <cellXfs count="145">
    <xf numFmtId="0" fontId="0" fillId="0" borderId="0" xfId="0" applyFont="1" applyAlignment="1">
      <alignment vertical="top" wrapText="1"/>
    </xf>
    <xf numFmtId="0" fontId="0" fillId="0" borderId="0" xfId="0" applyFont="1" applyAlignment="1">
      <alignment vertical="top" wrapText="1"/>
    </xf>
    <xf numFmtId="0" fontId="1" fillId="0" borderId="0" xfId="0" applyNumberFormat="1" applyFont="1" applyAlignment="1"/>
    <xf numFmtId="0" fontId="1" fillId="0" borderId="1" xfId="0" applyNumberFormat="1" applyFont="1" applyBorder="1" applyAlignment="1"/>
    <xf numFmtId="0" fontId="1" fillId="0" borderId="0" xfId="0" applyNumberFormat="1" applyFont="1" applyAlignment="1"/>
    <xf numFmtId="0" fontId="7" fillId="4" borderId="1" xfId="0" applyNumberFormat="1" applyFont="1" applyFill="1" applyBorder="1" applyAlignment="1">
      <alignment horizontal="center"/>
    </xf>
    <xf numFmtId="0" fontId="1" fillId="0" borderId="0" xfId="0" applyNumberFormat="1" applyFont="1" applyAlignment="1"/>
    <xf numFmtId="0" fontId="9" fillId="5" borderId="1" xfId="0" applyNumberFormat="1" applyFont="1" applyFill="1" applyBorder="1" applyAlignment="1">
      <alignment horizontal="center" vertical="center"/>
    </xf>
    <xf numFmtId="0" fontId="1" fillId="5" borderId="1" xfId="0" applyNumberFormat="1" applyFont="1" applyFill="1" applyBorder="1" applyAlignment="1"/>
    <xf numFmtId="0" fontId="10" fillId="6" borderId="1" xfId="0" applyNumberFormat="1" applyFont="1" applyFill="1" applyBorder="1" applyAlignment="1"/>
    <xf numFmtId="0" fontId="11" fillId="0" borderId="1" xfId="0" applyNumberFormat="1" applyFont="1" applyBorder="1" applyAlignment="1"/>
    <xf numFmtId="164" fontId="11" fillId="0" borderId="1" xfId="0" applyNumberFormat="1" applyFont="1" applyBorder="1" applyAlignment="1"/>
    <xf numFmtId="0" fontId="1" fillId="5" borderId="1" xfId="0" applyNumberFormat="1" applyFont="1" applyFill="1" applyBorder="1" applyAlignment="1">
      <alignment horizontal="left"/>
    </xf>
    <xf numFmtId="0" fontId="1" fillId="0" borderId="0" xfId="0" applyNumberFormat="1" applyFont="1" applyAlignment="1"/>
    <xf numFmtId="0" fontId="1" fillId="0" borderId="0" xfId="0" applyNumberFormat="1" applyFont="1" applyAlignment="1">
      <alignment wrapText="1"/>
    </xf>
    <xf numFmtId="0" fontId="1" fillId="0" borderId="2" xfId="0" applyNumberFormat="1" applyFont="1" applyBorder="1" applyAlignment="1" applyProtection="1">
      <alignment horizontal="left"/>
      <protection locked="0"/>
    </xf>
    <xf numFmtId="0" fontId="1" fillId="0" borderId="2" xfId="0" applyNumberFormat="1" applyFont="1" applyBorder="1" applyAlignment="1" applyProtection="1">
      <alignment horizontal="center"/>
      <protection locked="0"/>
    </xf>
    <xf numFmtId="0" fontId="1" fillId="0" borderId="2" xfId="0" applyNumberFormat="1" applyFont="1" applyBorder="1" applyAlignment="1">
      <alignment horizontal="center"/>
    </xf>
    <xf numFmtId="0" fontId="1" fillId="0" borderId="2" xfId="0" applyNumberFormat="1" applyFont="1" applyBorder="1" applyAlignment="1" applyProtection="1">
      <protection locked="0"/>
    </xf>
    <xf numFmtId="0" fontId="1" fillId="0" borderId="3" xfId="0" applyNumberFormat="1" applyFont="1" applyBorder="1" applyAlignment="1">
      <alignment horizontal="center"/>
    </xf>
    <xf numFmtId="0" fontId="1" fillId="0" borderId="4" xfId="0" applyNumberFormat="1" applyFont="1" applyBorder="1" applyAlignment="1" applyProtection="1">
      <alignment horizontal="left"/>
      <protection locked="0"/>
    </xf>
    <xf numFmtId="0" fontId="1" fillId="0" borderId="4" xfId="0" applyNumberFormat="1" applyFont="1" applyBorder="1" applyAlignment="1" applyProtection="1">
      <alignment horizontal="center"/>
      <protection locked="0"/>
    </xf>
    <xf numFmtId="0" fontId="1" fillId="0" borderId="4" xfId="0" applyNumberFormat="1" applyFont="1" applyBorder="1" applyAlignment="1" applyProtection="1">
      <protection locked="0"/>
    </xf>
    <xf numFmtId="0" fontId="1" fillId="0" borderId="3" xfId="0" applyNumberFormat="1" applyFont="1" applyBorder="1" applyAlignment="1" applyProtection="1">
      <protection locked="0"/>
    </xf>
    <xf numFmtId="0" fontId="1" fillId="0" borderId="1" xfId="0" applyNumberFormat="1" applyFont="1" applyFill="1" applyBorder="1" applyAlignment="1">
      <alignment horizontal="center"/>
    </xf>
    <xf numFmtId="0" fontId="1" fillId="0" borderId="0" xfId="0" applyNumberFormat="1" applyFont="1" applyBorder="1" applyAlignment="1" applyProtection="1">
      <protection locked="0"/>
    </xf>
    <xf numFmtId="0" fontId="1" fillId="0" borderId="0" xfId="0" applyNumberFormat="1" applyFont="1" applyBorder="1" applyAlignment="1" applyProtection="1">
      <alignment horizontal="center"/>
      <protection locked="0"/>
    </xf>
    <xf numFmtId="0" fontId="1" fillId="0" borderId="0" xfId="0" applyNumberFormat="1" applyFont="1" applyBorder="1" applyAlignment="1">
      <alignment horizontal="center"/>
    </xf>
    <xf numFmtId="0" fontId="1" fillId="0" borderId="0" xfId="0" applyNumberFormat="1" applyFont="1" applyFill="1" applyBorder="1" applyAlignment="1">
      <alignment horizontal="center"/>
    </xf>
    <xf numFmtId="0" fontId="1" fillId="0" borderId="7" xfId="0" applyNumberFormat="1" applyFont="1" applyBorder="1" applyAlignment="1" applyProtection="1">
      <protection locked="0"/>
    </xf>
    <xf numFmtId="0" fontId="1" fillId="0" borderId="7" xfId="0" applyNumberFormat="1" applyFont="1" applyBorder="1" applyAlignment="1" applyProtection="1">
      <alignment horizontal="center"/>
      <protection locked="0"/>
    </xf>
    <xf numFmtId="0" fontId="1" fillId="0" borderId="7" xfId="0" applyNumberFormat="1" applyFont="1" applyBorder="1" applyAlignment="1">
      <alignment horizontal="center"/>
    </xf>
    <xf numFmtId="0" fontId="1" fillId="0" borderId="0" xfId="0" applyNumberFormat="1" applyFont="1" applyFill="1" applyBorder="1" applyAlignment="1" applyProtection="1">
      <protection locked="0"/>
    </xf>
    <xf numFmtId="0" fontId="1" fillId="0" borderId="0" xfId="0" applyNumberFormat="1" applyFont="1" applyFill="1" applyBorder="1" applyAlignment="1" applyProtection="1">
      <alignment horizontal="center"/>
      <protection locked="0"/>
    </xf>
    <xf numFmtId="0" fontId="1" fillId="0" borderId="7" xfId="0" applyNumberFormat="1" applyFont="1" applyBorder="1" applyAlignment="1" applyProtection="1">
      <alignment horizontal="left"/>
      <protection locked="0"/>
    </xf>
    <xf numFmtId="0" fontId="1" fillId="3" borderId="7" xfId="0" applyNumberFormat="1" applyFont="1" applyFill="1" applyBorder="1" applyAlignment="1">
      <alignment horizontal="center"/>
    </xf>
    <xf numFmtId="0" fontId="1" fillId="0" borderId="8" xfId="0" applyNumberFormat="1" applyFont="1" applyBorder="1" applyAlignment="1">
      <alignment horizontal="center"/>
    </xf>
    <xf numFmtId="0" fontId="5" fillId="3" borderId="7" xfId="0" applyNumberFormat="1" applyFont="1" applyFill="1" applyBorder="1" applyAlignment="1">
      <alignment horizontal="center" vertical="center"/>
    </xf>
    <xf numFmtId="0" fontId="1" fillId="0" borderId="9" xfId="0" applyNumberFormat="1" applyFont="1" applyBorder="1" applyAlignment="1">
      <alignment horizontal="center"/>
    </xf>
    <xf numFmtId="0" fontId="9" fillId="5" borderId="7" xfId="0" applyNumberFormat="1" applyFont="1" applyFill="1" applyBorder="1" applyAlignment="1">
      <alignment vertical="center"/>
    </xf>
    <xf numFmtId="0" fontId="14" fillId="8" borderId="7" xfId="0" applyNumberFormat="1" applyFont="1" applyFill="1" applyBorder="1" applyAlignment="1"/>
    <xf numFmtId="0" fontId="10" fillId="7" borderId="7" xfId="0" applyNumberFormat="1" applyFont="1" applyFill="1" applyBorder="1" applyAlignment="1"/>
    <xf numFmtId="0" fontId="16" fillId="7" borderId="7" xfId="0" applyNumberFormat="1" applyFont="1" applyFill="1" applyBorder="1" applyAlignment="1"/>
    <xf numFmtId="0" fontId="13" fillId="8" borderId="7" xfId="0" applyFont="1" applyFill="1" applyBorder="1" applyAlignment="1"/>
    <xf numFmtId="0" fontId="1" fillId="0" borderId="7" xfId="0" applyNumberFormat="1" applyFont="1" applyBorder="1" applyAlignment="1"/>
    <xf numFmtId="0" fontId="1" fillId="0" borderId="7" xfId="0" applyNumberFormat="1" applyFont="1" applyBorder="1" applyAlignment="1"/>
    <xf numFmtId="0" fontId="1" fillId="0" borderId="7" xfId="0" applyNumberFormat="1" applyFont="1" applyBorder="1" applyAlignment="1"/>
    <xf numFmtId="0" fontId="1" fillId="0" borderId="10" xfId="0" applyNumberFormat="1" applyFont="1" applyBorder="1" applyAlignment="1" applyProtection="1">
      <alignment horizontal="left"/>
      <protection locked="0"/>
    </xf>
    <xf numFmtId="0" fontId="1" fillId="0" borderId="10" xfId="0" applyNumberFormat="1" applyFont="1" applyBorder="1" applyAlignment="1" applyProtection="1">
      <alignment horizontal="center"/>
      <protection locked="0"/>
    </xf>
    <xf numFmtId="0" fontId="1" fillId="0" borderId="10" xfId="0" applyNumberFormat="1" applyFont="1" applyBorder="1" applyAlignment="1">
      <alignment horizontal="center"/>
    </xf>
    <xf numFmtId="0" fontId="1" fillId="0" borderId="10" xfId="0" applyNumberFormat="1" applyFont="1" applyBorder="1" applyAlignment="1" applyProtection="1">
      <protection locked="0"/>
    </xf>
    <xf numFmtId="0" fontId="1" fillId="0" borderId="6" xfId="0" applyNumberFormat="1" applyFont="1" applyFill="1" applyBorder="1" applyAlignment="1">
      <alignment horizontal="center"/>
    </xf>
    <xf numFmtId="14" fontId="5" fillId="3" borderId="10" xfId="0" applyNumberFormat="1" applyFont="1" applyFill="1" applyBorder="1" applyAlignment="1" applyProtection="1">
      <alignment horizontal="center" vertical="center" wrapText="1"/>
    </xf>
    <xf numFmtId="0" fontId="5" fillId="3" borderId="10" xfId="0" applyNumberFormat="1" applyFont="1" applyFill="1" applyBorder="1" applyAlignment="1" applyProtection="1">
      <alignment horizontal="center" vertical="center" wrapText="1"/>
    </xf>
    <xf numFmtId="0" fontId="1" fillId="0" borderId="10" xfId="0" applyNumberFormat="1" applyFont="1" applyBorder="1" applyAlignment="1" applyProtection="1">
      <alignment horizontal="center"/>
    </xf>
    <xf numFmtId="0" fontId="1" fillId="3" borderId="10" xfId="0" applyNumberFormat="1" applyFont="1" applyFill="1" applyBorder="1" applyAlignment="1" applyProtection="1">
      <alignment horizontal="center"/>
    </xf>
    <xf numFmtId="0" fontId="1" fillId="3" borderId="5" xfId="0" applyNumberFormat="1" applyFont="1" applyFill="1" applyBorder="1" applyAlignment="1" applyProtection="1">
      <alignment horizontal="center"/>
    </xf>
    <xf numFmtId="14" fontId="15" fillId="9" borderId="10" xfId="0" applyNumberFormat="1" applyFont="1" applyFill="1" applyBorder="1" applyAlignment="1">
      <alignment horizontal="center" vertical="center" wrapText="1"/>
    </xf>
    <xf numFmtId="14" fontId="15" fillId="9" borderId="11" xfId="0" applyNumberFormat="1" applyFont="1" applyFill="1" applyBorder="1" applyAlignment="1">
      <alignment horizontal="center" vertical="center" wrapText="1"/>
    </xf>
    <xf numFmtId="0" fontId="15" fillId="9" borderId="12" xfId="0" applyFont="1" applyFill="1" applyBorder="1" applyAlignment="1">
      <alignment horizontal="center" vertical="center" wrapText="1"/>
    </xf>
    <xf numFmtId="0" fontId="15" fillId="9" borderId="13" xfId="0" applyFont="1" applyFill="1" applyBorder="1" applyAlignment="1">
      <alignment horizontal="center" vertical="center" wrapText="1"/>
    </xf>
    <xf numFmtId="14" fontId="15" fillId="9" borderId="10" xfId="0" applyNumberFormat="1" applyFont="1" applyFill="1" applyBorder="1" applyAlignment="1" applyProtection="1">
      <alignment horizontal="center" vertical="center" wrapText="1"/>
    </xf>
    <xf numFmtId="14" fontId="15" fillId="9" borderId="11" xfId="0" applyNumberFormat="1" applyFont="1" applyFill="1" applyBorder="1" applyAlignment="1" applyProtection="1">
      <alignment horizontal="center" vertical="center" wrapText="1"/>
    </xf>
    <xf numFmtId="0" fontId="5" fillId="11" borderId="4" xfId="0" applyNumberFormat="1" applyFont="1" applyFill="1" applyBorder="1" applyAlignment="1" applyProtection="1">
      <alignment horizontal="center" vertical="center"/>
    </xf>
    <xf numFmtId="0" fontId="15" fillId="9" borderId="12" xfId="0" applyFont="1" applyFill="1" applyBorder="1" applyAlignment="1" applyProtection="1">
      <alignment horizontal="center" vertical="center" wrapText="1"/>
    </xf>
    <xf numFmtId="0" fontId="15" fillId="9" borderId="13" xfId="0" applyFont="1" applyFill="1" applyBorder="1" applyAlignment="1" applyProtection="1">
      <alignment horizontal="center" vertical="center" wrapText="1"/>
    </xf>
    <xf numFmtId="0" fontId="1" fillId="0" borderId="4" xfId="0" applyNumberFormat="1" applyFont="1" applyBorder="1" applyAlignment="1" applyProtection="1">
      <alignment horizontal="center"/>
    </xf>
    <xf numFmtId="0" fontId="1" fillId="0" borderId="7" xfId="0" applyNumberFormat="1" applyFont="1" applyBorder="1" applyAlignment="1" applyProtection="1">
      <alignment horizontal="center"/>
    </xf>
    <xf numFmtId="0" fontId="4" fillId="3" borderId="2" xfId="0" applyNumberFormat="1" applyFont="1" applyFill="1" applyBorder="1" applyAlignment="1" applyProtection="1">
      <alignment horizontal="center" vertical="center"/>
    </xf>
    <xf numFmtId="0" fontId="5" fillId="3" borderId="2" xfId="0" applyNumberFormat="1" applyFont="1" applyFill="1" applyBorder="1" applyAlignment="1" applyProtection="1">
      <alignment horizontal="center" vertical="center"/>
    </xf>
    <xf numFmtId="0" fontId="1" fillId="10" borderId="2" xfId="0" applyNumberFormat="1" applyFont="1" applyFill="1" applyBorder="1" applyAlignment="1" applyProtection="1"/>
    <xf numFmtId="0" fontId="1" fillId="3" borderId="2" xfId="0" applyNumberFormat="1" applyFont="1" applyFill="1" applyBorder="1" applyAlignment="1" applyProtection="1">
      <alignment horizontal="center"/>
    </xf>
    <xf numFmtId="14" fontId="15" fillId="9" borderId="7" xfId="0" applyNumberFormat="1" applyFont="1" applyFill="1" applyBorder="1" applyAlignment="1" applyProtection="1">
      <alignment horizontal="center" vertical="center"/>
    </xf>
    <xf numFmtId="0" fontId="5" fillId="3" borderId="7" xfId="0" applyNumberFormat="1" applyFont="1" applyFill="1" applyBorder="1" applyAlignment="1" applyProtection="1">
      <alignment horizontal="center" vertical="center"/>
    </xf>
    <xf numFmtId="0" fontId="15" fillId="9" borderId="7" xfId="0" applyFont="1" applyFill="1" applyBorder="1" applyAlignment="1" applyProtection="1">
      <alignment horizontal="center" vertical="center"/>
    </xf>
    <xf numFmtId="0" fontId="15" fillId="9" borderId="10" xfId="0" applyFont="1" applyFill="1" applyBorder="1" applyAlignment="1" applyProtection="1">
      <alignment horizontal="center" vertical="center"/>
    </xf>
    <xf numFmtId="0" fontId="1" fillId="3" borderId="7" xfId="0" applyNumberFormat="1" applyFont="1" applyFill="1" applyBorder="1" applyAlignment="1" applyProtection="1">
      <alignment horizontal="center"/>
    </xf>
    <xf numFmtId="14" fontId="15" fillId="9" borderId="10" xfId="0" applyNumberFormat="1" applyFont="1" applyFill="1" applyBorder="1" applyAlignment="1" applyProtection="1">
      <alignment horizontal="center" vertical="center"/>
    </xf>
    <xf numFmtId="14" fontId="15" fillId="9" borderId="11" xfId="0" applyNumberFormat="1" applyFont="1" applyFill="1" applyBorder="1" applyAlignment="1" applyProtection="1">
      <alignment horizontal="center" vertical="center"/>
    </xf>
    <xf numFmtId="0" fontId="15" fillId="9" borderId="12" xfId="0" applyFont="1" applyFill="1" applyBorder="1" applyAlignment="1" applyProtection="1">
      <alignment horizontal="center" vertical="center"/>
    </xf>
    <xf numFmtId="0" fontId="15" fillId="9" borderId="13" xfId="0" applyFont="1" applyFill="1" applyBorder="1" applyAlignment="1" applyProtection="1">
      <alignment horizontal="center" vertical="center"/>
    </xf>
    <xf numFmtId="0" fontId="1" fillId="13" borderId="10" xfId="0" applyNumberFormat="1" applyFont="1" applyFill="1" applyBorder="1" applyAlignment="1" applyProtection="1">
      <alignment horizontal="center"/>
    </xf>
    <xf numFmtId="0" fontId="4" fillId="3" borderId="7" xfId="0" applyNumberFormat="1" applyFont="1" applyFill="1" applyBorder="1" applyAlignment="1" applyProtection="1">
      <alignment horizontal="center" vertical="center"/>
    </xf>
    <xf numFmtId="0" fontId="1" fillId="10" borderId="7" xfId="0" applyNumberFormat="1" applyFont="1" applyFill="1" applyBorder="1" applyAlignment="1" applyProtection="1"/>
    <xf numFmtId="0" fontId="1" fillId="0" borderId="11" xfId="0" applyNumberFormat="1" applyFont="1" applyBorder="1" applyAlignment="1">
      <alignment horizontal="center"/>
    </xf>
    <xf numFmtId="0" fontId="1" fillId="3" borderId="14" xfId="0" applyNumberFormat="1" applyFont="1" applyFill="1" applyBorder="1" applyAlignment="1" applyProtection="1">
      <alignment horizontal="center"/>
    </xf>
    <xf numFmtId="0" fontId="19" fillId="0" borderId="14" xfId="0" applyFont="1" applyBorder="1" applyAlignment="1">
      <alignment vertical="top" wrapText="1"/>
    </xf>
    <xf numFmtId="0" fontId="20" fillId="0" borderId="2" xfId="0" applyNumberFormat="1" applyFont="1" applyBorder="1" applyAlignment="1" applyProtection="1">
      <protection locked="0"/>
    </xf>
    <xf numFmtId="0" fontId="20" fillId="0" borderId="14" xfId="0" applyNumberFormat="1" applyFont="1" applyBorder="1" applyAlignment="1" applyProtection="1">
      <protection locked="0"/>
    </xf>
    <xf numFmtId="0" fontId="20" fillId="0" borderId="2" xfId="0" applyNumberFormat="1" applyFont="1" applyBorder="1" applyAlignment="1" applyProtection="1">
      <alignment horizontal="center"/>
      <protection locked="0"/>
    </xf>
    <xf numFmtId="0" fontId="20" fillId="0" borderId="14" xfId="0" applyNumberFormat="1" applyFont="1" applyBorder="1" applyAlignment="1" applyProtection="1">
      <alignment horizontal="center"/>
      <protection locked="0"/>
    </xf>
    <xf numFmtId="0" fontId="20" fillId="0" borderId="14" xfId="0" applyFont="1" applyBorder="1" applyAlignment="1">
      <alignment vertical="top" wrapText="1"/>
    </xf>
    <xf numFmtId="0" fontId="20" fillId="0" borderId="2" xfId="0" applyFont="1" applyBorder="1" applyAlignment="1">
      <alignment vertical="top" wrapText="1"/>
    </xf>
    <xf numFmtId="0" fontId="1" fillId="0" borderId="14" xfId="0" applyNumberFormat="1" applyFont="1" applyBorder="1" applyAlignment="1" applyProtection="1">
      <alignment horizontal="left"/>
      <protection locked="0"/>
    </xf>
    <xf numFmtId="0" fontId="1" fillId="0" borderId="14" xfId="0" applyNumberFormat="1" applyFont="1" applyBorder="1" applyAlignment="1" applyProtection="1">
      <protection locked="0"/>
    </xf>
    <xf numFmtId="0" fontId="1" fillId="0" borderId="14" xfId="0" applyNumberFormat="1" applyFont="1" applyBorder="1" applyAlignment="1" applyProtection="1">
      <alignment horizontal="center"/>
      <protection locked="0"/>
    </xf>
    <xf numFmtId="0" fontId="1" fillId="0" borderId="15" xfId="0" applyNumberFormat="1" applyFont="1" applyBorder="1" applyAlignment="1" applyProtection="1">
      <protection locked="0"/>
    </xf>
    <xf numFmtId="0" fontId="1" fillId="0" borderId="15" xfId="0" applyNumberFormat="1" applyFont="1" applyBorder="1" applyAlignment="1" applyProtection="1">
      <alignment horizontal="center"/>
      <protection locked="0"/>
    </xf>
    <xf numFmtId="0" fontId="1" fillId="0" borderId="15" xfId="0" applyNumberFormat="1" applyFont="1" applyBorder="1" applyAlignment="1">
      <alignment horizontal="center"/>
    </xf>
    <xf numFmtId="0" fontId="1" fillId="0" borderId="15" xfId="0" applyNumberFormat="1" applyFont="1" applyBorder="1" applyAlignment="1"/>
    <xf numFmtId="0" fontId="1" fillId="0" borderId="15" xfId="0" applyNumberFormat="1" applyFont="1" applyBorder="1" applyAlignment="1" applyProtection="1">
      <alignment horizontal="left"/>
      <protection locked="0"/>
    </xf>
    <xf numFmtId="0" fontId="1" fillId="0" borderId="15" xfId="0" applyNumberFormat="1" applyFont="1" applyBorder="1" applyAlignment="1" applyProtection="1">
      <alignment horizontal="center"/>
    </xf>
    <xf numFmtId="0" fontId="1" fillId="0" borderId="15" xfId="0" applyNumberFormat="1" applyFont="1" applyFill="1" applyBorder="1" applyAlignment="1" applyProtection="1">
      <protection locked="0"/>
    </xf>
    <xf numFmtId="0" fontId="1" fillId="0" borderId="15" xfId="0" applyNumberFormat="1" applyFont="1" applyFill="1" applyBorder="1" applyAlignment="1" applyProtection="1">
      <alignment horizontal="center"/>
      <protection locked="0"/>
    </xf>
    <xf numFmtId="0" fontId="7" fillId="0" borderId="10" xfId="0" applyNumberFormat="1" applyFont="1" applyBorder="1" applyAlignment="1" applyProtection="1">
      <alignment horizontal="left"/>
      <protection locked="0"/>
    </xf>
    <xf numFmtId="0" fontId="7" fillId="0" borderId="10" xfId="0" applyNumberFormat="1" applyFont="1" applyBorder="1" applyAlignment="1" applyProtection="1">
      <protection locked="0"/>
    </xf>
    <xf numFmtId="0" fontId="7" fillId="0" borderId="11" xfId="0" applyNumberFormat="1" applyFont="1" applyBorder="1" applyAlignment="1" applyProtection="1">
      <protection locked="0"/>
    </xf>
    <xf numFmtId="0" fontId="7" fillId="0" borderId="4" xfId="0" applyNumberFormat="1" applyFont="1" applyBorder="1" applyAlignment="1" applyProtection="1">
      <alignment horizontal="left"/>
      <protection locked="0"/>
    </xf>
    <xf numFmtId="0" fontId="7" fillId="0" borderId="4" xfId="0" applyNumberFormat="1" applyFont="1" applyBorder="1" applyAlignment="1" applyProtection="1">
      <protection locked="0"/>
    </xf>
    <xf numFmtId="0" fontId="7" fillId="0" borderId="15" xfId="0" applyNumberFormat="1" applyFont="1" applyBorder="1" applyAlignment="1" applyProtection="1">
      <alignment horizontal="left"/>
      <protection locked="0"/>
    </xf>
    <xf numFmtId="0" fontId="7" fillId="0" borderId="15" xfId="0" applyNumberFormat="1" applyFont="1" applyBorder="1" applyAlignment="1" applyProtection="1">
      <protection locked="0"/>
    </xf>
    <xf numFmtId="0" fontId="7" fillId="0" borderId="15" xfId="0" applyNumberFormat="1" applyFont="1" applyBorder="1" applyAlignment="1"/>
    <xf numFmtId="0" fontId="7" fillId="0" borderId="7" xfId="0" applyNumberFormat="1" applyFont="1" applyBorder="1" applyAlignment="1" applyProtection="1">
      <alignment horizontal="left"/>
      <protection locked="0"/>
    </xf>
    <xf numFmtId="0" fontId="7" fillId="0" borderId="7" xfId="0" applyNumberFormat="1" applyFont="1" applyBorder="1" applyAlignment="1" applyProtection="1">
      <protection locked="0"/>
    </xf>
    <xf numFmtId="0" fontId="7" fillId="0" borderId="2" xfId="0" applyNumberFormat="1" applyFont="1" applyBorder="1" applyAlignment="1" applyProtection="1">
      <protection locked="0"/>
    </xf>
    <xf numFmtId="0" fontId="7" fillId="0" borderId="2" xfId="0" applyNumberFormat="1" applyFont="1" applyBorder="1" applyAlignment="1" applyProtection="1">
      <alignment horizontal="left"/>
      <protection locked="0"/>
    </xf>
    <xf numFmtId="0" fontId="21" fillId="0" borderId="2" xfId="0" applyNumberFormat="1" applyFont="1" applyBorder="1" applyAlignment="1" applyProtection="1">
      <protection locked="0"/>
    </xf>
    <xf numFmtId="0" fontId="21" fillId="0" borderId="2" xfId="0" applyFont="1" applyBorder="1" applyAlignment="1">
      <alignment vertical="top" wrapText="1"/>
    </xf>
    <xf numFmtId="0" fontId="7" fillId="0" borderId="14" xfId="0" applyNumberFormat="1" applyFont="1" applyBorder="1" applyAlignment="1" applyProtection="1">
      <protection locked="0"/>
    </xf>
    <xf numFmtId="0" fontId="7" fillId="0" borderId="14" xfId="0" applyNumberFormat="1" applyFont="1" applyBorder="1" applyAlignment="1" applyProtection="1">
      <alignment horizontal="left"/>
      <protection locked="0"/>
    </xf>
    <xf numFmtId="0" fontId="7" fillId="0" borderId="15" xfId="0" applyNumberFormat="1" applyFont="1" applyFill="1" applyBorder="1" applyAlignment="1" applyProtection="1">
      <protection locked="0"/>
    </xf>
    <xf numFmtId="0" fontId="4" fillId="3" borderId="10" xfId="0" applyNumberFormat="1" applyFont="1" applyFill="1" applyBorder="1" applyAlignment="1" applyProtection="1">
      <alignment horizontal="center" vertical="center" wrapText="1"/>
    </xf>
    <xf numFmtId="0" fontId="1" fillId="0" borderId="10" xfId="0" applyNumberFormat="1" applyFont="1" applyBorder="1" applyAlignment="1" applyProtection="1">
      <alignment wrapText="1"/>
    </xf>
    <xf numFmtId="0" fontId="2" fillId="2" borderId="7" xfId="0" applyNumberFormat="1" applyFont="1" applyFill="1" applyBorder="1" applyAlignment="1" applyProtection="1">
      <alignment horizontal="center" vertical="center" wrapText="1"/>
    </xf>
    <xf numFmtId="0" fontId="3" fillId="2" borderId="7" xfId="0" applyNumberFormat="1" applyFont="1" applyFill="1" applyBorder="1" applyAlignment="1" applyProtection="1">
      <alignment horizontal="center" vertical="top" wrapText="1"/>
    </xf>
    <xf numFmtId="0" fontId="6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top" wrapText="1"/>
    </xf>
    <xf numFmtId="0" fontId="2" fillId="2" borderId="7" xfId="0" applyNumberFormat="1" applyFont="1" applyFill="1" applyBorder="1" applyAlignment="1">
      <alignment horizontal="center" vertical="center" wrapText="1"/>
    </xf>
    <xf numFmtId="0" fontId="3" fillId="2" borderId="7" xfId="0" applyNumberFormat="1" applyFont="1" applyFill="1" applyBorder="1" applyAlignment="1">
      <alignment horizontal="center" vertical="top" wrapText="1"/>
    </xf>
    <xf numFmtId="0" fontId="3" fillId="2" borderId="10" xfId="0" applyNumberFormat="1" applyFont="1" applyFill="1" applyBorder="1" applyAlignment="1">
      <alignment horizontal="center" vertical="top" wrapText="1"/>
    </xf>
    <xf numFmtId="0" fontId="4" fillId="3" borderId="7" xfId="0" applyNumberFormat="1" applyFont="1" applyFill="1" applyBorder="1" applyAlignment="1">
      <alignment horizontal="center" vertical="center"/>
    </xf>
    <xf numFmtId="0" fontId="1" fillId="0" borderId="7" xfId="0" applyNumberFormat="1" applyFont="1" applyBorder="1" applyAlignment="1"/>
    <xf numFmtId="0" fontId="2" fillId="12" borderId="4" xfId="0" applyNumberFormat="1" applyFont="1" applyFill="1" applyBorder="1" applyAlignment="1" applyProtection="1">
      <alignment horizontal="center" vertical="center" wrapText="1"/>
    </xf>
    <xf numFmtId="0" fontId="3" fillId="12" borderId="4" xfId="0" applyNumberFormat="1" applyFont="1" applyFill="1" applyBorder="1" applyAlignment="1" applyProtection="1">
      <alignment horizontal="center" vertical="top" wrapText="1"/>
    </xf>
    <xf numFmtId="0" fontId="4" fillId="3" borderId="4" xfId="0" applyNumberFormat="1" applyFont="1" applyFill="1" applyBorder="1" applyAlignment="1" applyProtection="1">
      <alignment horizontal="center" vertical="center"/>
    </xf>
    <xf numFmtId="0" fontId="1" fillId="0" borderId="4" xfId="0" applyNumberFormat="1" applyFont="1" applyBorder="1" applyAlignment="1" applyProtection="1"/>
    <xf numFmtId="0" fontId="2" fillId="2" borderId="2" xfId="0" applyNumberFormat="1" applyFont="1" applyFill="1" applyBorder="1" applyAlignment="1" applyProtection="1">
      <alignment horizontal="center" vertical="center" wrapText="1"/>
    </xf>
    <xf numFmtId="0" fontId="3" fillId="2" borderId="2" xfId="0" applyNumberFormat="1" applyFont="1" applyFill="1" applyBorder="1" applyAlignment="1" applyProtection="1">
      <alignment horizontal="center" vertical="top" wrapText="1"/>
    </xf>
    <xf numFmtId="0" fontId="4" fillId="3" borderId="2" xfId="0" applyNumberFormat="1" applyFont="1" applyFill="1" applyBorder="1" applyAlignment="1" applyProtection="1">
      <alignment horizontal="center" vertical="center"/>
    </xf>
    <xf numFmtId="0" fontId="1" fillId="0" borderId="2" xfId="0" applyNumberFormat="1" applyFont="1" applyBorder="1" applyAlignment="1" applyProtection="1"/>
    <xf numFmtId="0" fontId="3" fillId="2" borderId="10" xfId="0" applyNumberFormat="1" applyFont="1" applyFill="1" applyBorder="1" applyAlignment="1" applyProtection="1">
      <alignment horizontal="center" vertical="top" wrapText="1"/>
    </xf>
    <xf numFmtId="0" fontId="4" fillId="3" borderId="7" xfId="0" applyNumberFormat="1" applyFont="1" applyFill="1" applyBorder="1" applyAlignment="1" applyProtection="1">
      <alignment horizontal="center" vertical="center"/>
    </xf>
    <xf numFmtId="0" fontId="1" fillId="0" borderId="7" xfId="0" applyNumberFormat="1" applyFont="1" applyBorder="1" applyAlignment="1" applyProtection="1"/>
    <xf numFmtId="0" fontId="8" fillId="2" borderId="1" xfId="0" applyNumberFormat="1" applyFont="1" applyFill="1" applyBorder="1" applyAlignment="1">
      <alignment horizontal="center" vertical="center" wrapText="1"/>
    </xf>
    <xf numFmtId="0" fontId="8" fillId="2" borderId="7" xfId="0" applyNumberFormat="1" applyFont="1" applyFill="1" applyBorder="1" applyAlignment="1">
      <alignment horizontal="center" vertical="center" wrapText="1"/>
    </xf>
  </cellXfs>
  <cellStyles count="111">
    <cellStyle name="Followed Hyperlink" xfId="1" builtinId="9" hidden="1"/>
    <cellStyle name="Followed Hyperlink" xfId="2" builtinId="9" hidden="1"/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Normal" xfId="0" builtinId="0"/>
  </cellStyles>
  <dxfs count="0"/>
  <tableStyles count="0" defaultPivotStyle="PivotStyleMedium4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015E88B1"/>
      <rgbColor rgb="01EEF3F4"/>
      <rgbColor rgb="FF0000FF"/>
      <rgbColor rgb="FF4097FF"/>
      <rgbColor rgb="FFEAEAEA"/>
      <rgbColor rgb="FFCBCCCB"/>
      <rgbColor rgb="FFB9E5FF"/>
      <rgbColor rgb="FFBCFB9D"/>
      <rgbColor rgb="FFFEFFFF"/>
      <rgbColor rgb="FFC1C1C1"/>
      <rgbColor rgb="FFBABABA"/>
      <rgbColor rgb="FFB8B8B8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90"/>
  <sheetViews>
    <sheetView showGridLines="0" workbookViewId="0">
      <selection activeCell="H9" sqref="H9"/>
    </sheetView>
  </sheetViews>
  <sheetFormatPr defaultColWidth="4.07421875" defaultRowHeight="13.5" customHeight="1"/>
  <cols>
    <col min="1" max="1" width="4.07421875" style="2" customWidth="1"/>
    <col min="2" max="2" width="21.23046875" style="2" customWidth="1"/>
    <col min="3" max="3" width="6.61328125" style="2" customWidth="1"/>
    <col min="4" max="4" width="7.61328125" style="2" customWidth="1"/>
    <col min="5" max="5" width="10.07421875" style="2" customWidth="1"/>
    <col min="6" max="7" width="9.69140625" style="2" customWidth="1"/>
    <col min="8" max="8" width="10.07421875" style="13" customWidth="1"/>
    <col min="9" max="9" width="5.23046875" style="2" customWidth="1"/>
    <col min="10" max="10" width="4.07421875" style="2" customWidth="1"/>
    <col min="11" max="11" width="4.921875" style="2" customWidth="1"/>
    <col min="12" max="12" width="5" style="2" customWidth="1"/>
    <col min="13" max="256" width="4.07421875" style="2" customWidth="1"/>
  </cols>
  <sheetData>
    <row r="1" spans="1:256" ht="35.4" customHeight="1">
      <c r="A1" s="123" t="s">
        <v>66</v>
      </c>
      <c r="B1" s="124"/>
      <c r="C1" s="124"/>
      <c r="D1" s="124"/>
      <c r="E1" s="124"/>
      <c r="F1" s="124"/>
      <c r="G1" s="124"/>
      <c r="H1" s="124"/>
      <c r="I1" s="124"/>
    </row>
    <row r="2" spans="1:256" s="1" customFormat="1" ht="33.9" customHeight="1">
      <c r="A2" s="121" t="s">
        <v>1</v>
      </c>
      <c r="B2" s="121" t="s">
        <v>2</v>
      </c>
      <c r="C2" s="121" t="s">
        <v>3</v>
      </c>
      <c r="D2" s="121" t="s">
        <v>4</v>
      </c>
      <c r="E2" s="52">
        <v>42848</v>
      </c>
      <c r="F2" s="52">
        <v>42854</v>
      </c>
      <c r="G2" s="52">
        <v>42855</v>
      </c>
      <c r="H2" s="52">
        <v>42953</v>
      </c>
      <c r="I2" s="53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4"/>
      <c r="AU2" s="14"/>
      <c r="AV2" s="14"/>
      <c r="AW2" s="14"/>
      <c r="AX2" s="14"/>
      <c r="AY2" s="14"/>
      <c r="AZ2" s="14"/>
      <c r="BA2" s="14"/>
      <c r="BB2" s="14"/>
      <c r="BC2" s="14"/>
      <c r="BD2" s="14"/>
      <c r="BE2" s="14"/>
      <c r="BF2" s="14"/>
      <c r="BG2" s="14"/>
      <c r="BH2" s="14"/>
      <c r="BI2" s="14"/>
      <c r="BJ2" s="14"/>
      <c r="BK2" s="14"/>
      <c r="BL2" s="14"/>
      <c r="BM2" s="14"/>
      <c r="BN2" s="14"/>
      <c r="BO2" s="14"/>
      <c r="BP2" s="14"/>
      <c r="BQ2" s="14"/>
      <c r="BR2" s="14"/>
      <c r="BS2" s="14"/>
      <c r="BT2" s="14"/>
      <c r="BU2" s="14"/>
      <c r="BV2" s="14"/>
      <c r="BW2" s="14"/>
      <c r="BX2" s="14"/>
      <c r="BY2" s="14"/>
      <c r="BZ2" s="14"/>
      <c r="CA2" s="14"/>
      <c r="CB2" s="14"/>
      <c r="CC2" s="14"/>
      <c r="CD2" s="14"/>
      <c r="CE2" s="14"/>
      <c r="CF2" s="14"/>
      <c r="CG2" s="14"/>
      <c r="CH2" s="14"/>
      <c r="CI2" s="14"/>
      <c r="CJ2" s="14"/>
      <c r="CK2" s="14"/>
      <c r="CL2" s="14"/>
      <c r="CM2" s="14"/>
      <c r="CN2" s="14"/>
      <c r="CO2" s="14"/>
      <c r="CP2" s="14"/>
      <c r="CQ2" s="14"/>
      <c r="CR2" s="14"/>
      <c r="CS2" s="14"/>
      <c r="CT2" s="14"/>
      <c r="CU2" s="14"/>
      <c r="CV2" s="14"/>
      <c r="CW2" s="14"/>
      <c r="CX2" s="14"/>
      <c r="CY2" s="14"/>
      <c r="CZ2" s="14"/>
      <c r="DA2" s="14"/>
      <c r="DB2" s="14"/>
      <c r="DC2" s="14"/>
      <c r="DD2" s="14"/>
      <c r="DE2" s="14"/>
      <c r="DF2" s="14"/>
      <c r="DG2" s="14"/>
      <c r="DH2" s="14"/>
      <c r="DI2" s="14"/>
      <c r="DJ2" s="14"/>
      <c r="DK2" s="14"/>
      <c r="DL2" s="14"/>
      <c r="DM2" s="14"/>
      <c r="DN2" s="14"/>
      <c r="DO2" s="14"/>
      <c r="DP2" s="14"/>
      <c r="DQ2" s="14"/>
      <c r="DR2" s="14"/>
      <c r="DS2" s="14"/>
      <c r="DT2" s="14"/>
      <c r="DU2" s="14"/>
      <c r="DV2" s="14"/>
      <c r="DW2" s="14"/>
      <c r="DX2" s="14"/>
      <c r="DY2" s="14"/>
      <c r="DZ2" s="14"/>
      <c r="EA2" s="14"/>
      <c r="EB2" s="14"/>
      <c r="EC2" s="14"/>
      <c r="ED2" s="14"/>
      <c r="EE2" s="14"/>
      <c r="EF2" s="14"/>
      <c r="EG2" s="14"/>
      <c r="EH2" s="14"/>
      <c r="EI2" s="14"/>
      <c r="EJ2" s="14"/>
      <c r="EK2" s="14"/>
      <c r="EL2" s="14"/>
      <c r="EM2" s="14"/>
      <c r="EN2" s="14"/>
      <c r="EO2" s="14"/>
      <c r="EP2" s="14"/>
      <c r="EQ2" s="14"/>
      <c r="ER2" s="14"/>
      <c r="ES2" s="14"/>
      <c r="ET2" s="14"/>
      <c r="EU2" s="14"/>
      <c r="EV2" s="14"/>
      <c r="EW2" s="14"/>
      <c r="EX2" s="14"/>
      <c r="EY2" s="14"/>
      <c r="EZ2" s="14"/>
      <c r="FA2" s="14"/>
      <c r="FB2" s="14"/>
      <c r="FC2" s="14"/>
      <c r="FD2" s="14"/>
      <c r="FE2" s="14"/>
      <c r="FF2" s="14"/>
      <c r="FG2" s="14"/>
      <c r="FH2" s="14"/>
      <c r="FI2" s="14"/>
      <c r="FJ2" s="14"/>
      <c r="FK2" s="14"/>
      <c r="FL2" s="14"/>
      <c r="FM2" s="14"/>
      <c r="FN2" s="14"/>
      <c r="FO2" s="14"/>
      <c r="FP2" s="14"/>
      <c r="FQ2" s="14"/>
      <c r="FR2" s="14"/>
      <c r="FS2" s="14"/>
      <c r="FT2" s="14"/>
      <c r="FU2" s="14"/>
      <c r="FV2" s="14"/>
      <c r="FW2" s="14"/>
      <c r="FX2" s="14"/>
      <c r="FY2" s="14"/>
      <c r="FZ2" s="14"/>
      <c r="GA2" s="14"/>
      <c r="GB2" s="14"/>
      <c r="GC2" s="14"/>
      <c r="GD2" s="14"/>
      <c r="GE2" s="14"/>
      <c r="GF2" s="14"/>
      <c r="GG2" s="14"/>
      <c r="GH2" s="14"/>
      <c r="GI2" s="14"/>
      <c r="GJ2" s="14"/>
      <c r="GK2" s="14"/>
      <c r="GL2" s="14"/>
      <c r="GM2" s="14"/>
      <c r="GN2" s="14"/>
      <c r="GO2" s="14"/>
      <c r="GP2" s="14"/>
      <c r="GQ2" s="14"/>
      <c r="GR2" s="14"/>
      <c r="GS2" s="14"/>
      <c r="GT2" s="14"/>
      <c r="GU2" s="14"/>
      <c r="GV2" s="14"/>
      <c r="GW2" s="14"/>
      <c r="GX2" s="14"/>
      <c r="GY2" s="14"/>
      <c r="GZ2" s="14"/>
      <c r="HA2" s="14"/>
      <c r="HB2" s="14"/>
      <c r="HC2" s="14"/>
      <c r="HD2" s="14"/>
      <c r="HE2" s="14"/>
      <c r="HF2" s="14"/>
      <c r="HG2" s="14"/>
      <c r="HH2" s="14"/>
      <c r="HI2" s="14"/>
      <c r="HJ2" s="14"/>
      <c r="HK2" s="14"/>
      <c r="HL2" s="14"/>
      <c r="HM2" s="14"/>
      <c r="HN2" s="14"/>
      <c r="HO2" s="14"/>
      <c r="HP2" s="14"/>
      <c r="HQ2" s="14"/>
      <c r="HR2" s="14"/>
      <c r="HS2" s="14"/>
      <c r="HT2" s="14"/>
      <c r="HU2" s="14"/>
      <c r="HV2" s="14"/>
      <c r="HW2" s="14"/>
      <c r="HX2" s="14"/>
      <c r="HY2" s="14"/>
      <c r="HZ2" s="14"/>
      <c r="IA2" s="14"/>
      <c r="IB2" s="14"/>
      <c r="IC2" s="14"/>
      <c r="ID2" s="14"/>
      <c r="IE2" s="14"/>
      <c r="IF2" s="14"/>
      <c r="IG2" s="14"/>
      <c r="IH2" s="14"/>
      <c r="II2" s="14"/>
      <c r="IJ2" s="14"/>
      <c r="IK2" s="14"/>
      <c r="IL2" s="14"/>
      <c r="IM2" s="14"/>
      <c r="IN2" s="14"/>
      <c r="IO2" s="14"/>
      <c r="IP2" s="14"/>
      <c r="IQ2" s="14"/>
      <c r="IR2" s="14"/>
      <c r="IS2" s="14"/>
      <c r="IT2" s="14"/>
      <c r="IU2" s="14"/>
      <c r="IV2" s="14"/>
    </row>
    <row r="3" spans="1:256" s="1" customFormat="1" ht="33.9" customHeight="1">
      <c r="A3" s="122"/>
      <c r="B3" s="122"/>
      <c r="C3" s="122"/>
      <c r="D3" s="122"/>
      <c r="E3" s="53" t="s">
        <v>67</v>
      </c>
      <c r="F3" s="53" t="s">
        <v>68</v>
      </c>
      <c r="G3" s="53" t="s">
        <v>68</v>
      </c>
      <c r="H3" s="53" t="s">
        <v>69</v>
      </c>
      <c r="I3" s="53" t="s">
        <v>5</v>
      </c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  <c r="BK3" s="14"/>
      <c r="BL3" s="14"/>
      <c r="BM3" s="14"/>
      <c r="BN3" s="14"/>
      <c r="BO3" s="14"/>
      <c r="BP3" s="14"/>
      <c r="BQ3" s="14"/>
      <c r="BR3" s="14"/>
      <c r="BS3" s="14"/>
      <c r="BT3" s="14"/>
      <c r="BU3" s="14"/>
      <c r="BV3" s="14"/>
      <c r="BW3" s="14"/>
      <c r="BX3" s="14"/>
      <c r="BY3" s="14"/>
      <c r="BZ3" s="14"/>
      <c r="CA3" s="14"/>
      <c r="CB3" s="14"/>
      <c r="CC3" s="14"/>
      <c r="CD3" s="14"/>
      <c r="CE3" s="14"/>
      <c r="CF3" s="14"/>
      <c r="CG3" s="14"/>
      <c r="CH3" s="14"/>
      <c r="CI3" s="14"/>
      <c r="CJ3" s="14"/>
      <c r="CK3" s="14"/>
      <c r="CL3" s="14"/>
      <c r="CM3" s="14"/>
      <c r="CN3" s="14"/>
      <c r="CO3" s="14"/>
      <c r="CP3" s="14"/>
      <c r="CQ3" s="14"/>
      <c r="CR3" s="14"/>
      <c r="CS3" s="14"/>
      <c r="CT3" s="14"/>
      <c r="CU3" s="14"/>
      <c r="CV3" s="14"/>
      <c r="CW3" s="14"/>
      <c r="CX3" s="14"/>
      <c r="CY3" s="14"/>
      <c r="CZ3" s="14"/>
      <c r="DA3" s="14"/>
      <c r="DB3" s="14"/>
      <c r="DC3" s="14"/>
      <c r="DD3" s="14"/>
      <c r="DE3" s="14"/>
      <c r="DF3" s="14"/>
      <c r="DG3" s="14"/>
      <c r="DH3" s="14"/>
      <c r="DI3" s="14"/>
      <c r="DJ3" s="14"/>
      <c r="DK3" s="14"/>
      <c r="DL3" s="14"/>
      <c r="DM3" s="14"/>
      <c r="DN3" s="14"/>
      <c r="DO3" s="14"/>
      <c r="DP3" s="14"/>
      <c r="DQ3" s="14"/>
      <c r="DR3" s="14"/>
      <c r="DS3" s="14"/>
      <c r="DT3" s="14"/>
      <c r="DU3" s="14"/>
      <c r="DV3" s="14"/>
      <c r="DW3" s="14"/>
      <c r="DX3" s="14"/>
      <c r="DY3" s="14"/>
      <c r="DZ3" s="14"/>
      <c r="EA3" s="14"/>
      <c r="EB3" s="14"/>
      <c r="EC3" s="14"/>
      <c r="ED3" s="14"/>
      <c r="EE3" s="14"/>
      <c r="EF3" s="14"/>
      <c r="EG3" s="14"/>
      <c r="EH3" s="14"/>
      <c r="EI3" s="14"/>
      <c r="EJ3" s="14"/>
      <c r="EK3" s="14"/>
      <c r="EL3" s="14"/>
      <c r="EM3" s="14"/>
      <c r="EN3" s="14"/>
      <c r="EO3" s="14"/>
      <c r="EP3" s="14"/>
      <c r="EQ3" s="14"/>
      <c r="ER3" s="14"/>
      <c r="ES3" s="14"/>
      <c r="ET3" s="14"/>
      <c r="EU3" s="14"/>
      <c r="EV3" s="14"/>
      <c r="EW3" s="14"/>
      <c r="EX3" s="14"/>
      <c r="EY3" s="14"/>
      <c r="EZ3" s="14"/>
      <c r="FA3" s="14"/>
      <c r="FB3" s="14"/>
      <c r="FC3" s="14"/>
      <c r="FD3" s="14"/>
      <c r="FE3" s="14"/>
      <c r="FF3" s="14"/>
      <c r="FG3" s="14"/>
      <c r="FH3" s="14"/>
      <c r="FI3" s="14"/>
      <c r="FJ3" s="14"/>
      <c r="FK3" s="14"/>
      <c r="FL3" s="14"/>
      <c r="FM3" s="14"/>
      <c r="FN3" s="14"/>
      <c r="FO3" s="14"/>
      <c r="FP3" s="14"/>
      <c r="FQ3" s="14"/>
      <c r="FR3" s="14"/>
      <c r="FS3" s="14"/>
      <c r="FT3" s="14"/>
      <c r="FU3" s="14"/>
      <c r="FV3" s="14"/>
      <c r="FW3" s="14"/>
      <c r="FX3" s="14"/>
      <c r="FY3" s="14"/>
      <c r="FZ3" s="14"/>
      <c r="GA3" s="14"/>
      <c r="GB3" s="14"/>
      <c r="GC3" s="14"/>
      <c r="GD3" s="14"/>
      <c r="GE3" s="14"/>
      <c r="GF3" s="14"/>
      <c r="GG3" s="14"/>
      <c r="GH3" s="14"/>
      <c r="GI3" s="14"/>
      <c r="GJ3" s="14"/>
      <c r="GK3" s="14"/>
      <c r="GL3" s="14"/>
      <c r="GM3" s="14"/>
      <c r="GN3" s="14"/>
      <c r="GO3" s="14"/>
      <c r="GP3" s="14"/>
      <c r="GQ3" s="14"/>
      <c r="GR3" s="14"/>
      <c r="GS3" s="14"/>
      <c r="GT3" s="14"/>
      <c r="GU3" s="14"/>
      <c r="GV3" s="14"/>
      <c r="GW3" s="14"/>
      <c r="GX3" s="14"/>
      <c r="GY3" s="14"/>
      <c r="GZ3" s="14"/>
      <c r="HA3" s="14"/>
      <c r="HB3" s="14"/>
      <c r="HC3" s="14"/>
      <c r="HD3" s="14"/>
      <c r="HE3" s="14"/>
      <c r="HF3" s="14"/>
      <c r="HG3" s="14"/>
      <c r="HH3" s="14"/>
      <c r="HI3" s="14"/>
      <c r="HJ3" s="14"/>
      <c r="HK3" s="14"/>
      <c r="HL3" s="14"/>
      <c r="HM3" s="14"/>
      <c r="HN3" s="14"/>
      <c r="HO3" s="14"/>
      <c r="HP3" s="14"/>
      <c r="HQ3" s="14"/>
      <c r="HR3" s="14"/>
      <c r="HS3" s="14"/>
      <c r="HT3" s="14"/>
      <c r="HU3" s="14"/>
      <c r="HV3" s="14"/>
      <c r="HW3" s="14"/>
      <c r="HX3" s="14"/>
      <c r="HY3" s="14"/>
      <c r="HZ3" s="14"/>
      <c r="IA3" s="14"/>
      <c r="IB3" s="14"/>
      <c r="IC3" s="14"/>
      <c r="ID3" s="14"/>
      <c r="IE3" s="14"/>
      <c r="IF3" s="14"/>
      <c r="IG3" s="14"/>
      <c r="IH3" s="14"/>
      <c r="II3" s="14"/>
      <c r="IJ3" s="14"/>
      <c r="IK3" s="14"/>
      <c r="IL3" s="14"/>
      <c r="IM3" s="14"/>
      <c r="IN3" s="14"/>
      <c r="IO3" s="14"/>
      <c r="IP3" s="14"/>
      <c r="IQ3" s="14"/>
      <c r="IR3" s="14"/>
      <c r="IS3" s="14"/>
      <c r="IT3" s="14"/>
      <c r="IU3" s="14"/>
      <c r="IV3" s="14"/>
    </row>
    <row r="4" spans="1:256" ht="17.100000000000001" customHeight="1">
      <c r="A4" s="55">
        <v>1</v>
      </c>
      <c r="B4" s="104" t="s">
        <v>152</v>
      </c>
      <c r="C4" s="50" t="s">
        <v>8</v>
      </c>
      <c r="D4" s="47" t="s">
        <v>82</v>
      </c>
      <c r="E4" s="48">
        <v>70</v>
      </c>
      <c r="F4" s="48">
        <v>85</v>
      </c>
      <c r="G4" s="48">
        <v>100</v>
      </c>
      <c r="H4" s="48"/>
      <c r="I4" s="54">
        <f t="shared" ref="I4:I28" si="0">SUM(E4:H4)</f>
        <v>255</v>
      </c>
      <c r="K4" s="13"/>
      <c r="L4" s="13"/>
    </row>
    <row r="5" spans="1:256" ht="17.100000000000001" customHeight="1">
      <c r="A5" s="55">
        <v>2</v>
      </c>
      <c r="B5" s="104" t="s">
        <v>149</v>
      </c>
      <c r="C5" s="50" t="s">
        <v>14</v>
      </c>
      <c r="D5" s="47" t="s">
        <v>150</v>
      </c>
      <c r="E5" s="48">
        <v>100</v>
      </c>
      <c r="F5" s="48">
        <v>60</v>
      </c>
      <c r="G5" s="48">
        <v>70</v>
      </c>
      <c r="H5" s="48"/>
      <c r="I5" s="54">
        <f t="shared" si="0"/>
        <v>230</v>
      </c>
      <c r="K5" s="13"/>
      <c r="L5" s="13"/>
    </row>
    <row r="6" spans="1:256" ht="17.100000000000001" customHeight="1">
      <c r="A6" s="55">
        <v>3</v>
      </c>
      <c r="B6" s="104" t="s">
        <v>155</v>
      </c>
      <c r="C6" s="47" t="s">
        <v>14</v>
      </c>
      <c r="D6" s="47" t="s">
        <v>86</v>
      </c>
      <c r="E6" s="48">
        <v>45</v>
      </c>
      <c r="F6" s="48">
        <v>100</v>
      </c>
      <c r="G6" s="48">
        <v>85</v>
      </c>
      <c r="H6" s="48"/>
      <c r="I6" s="54">
        <f t="shared" si="0"/>
        <v>230</v>
      </c>
      <c r="L6" s="14"/>
    </row>
    <row r="7" spans="1:256" ht="17.100000000000001" customHeight="1">
      <c r="A7" s="55">
        <v>4</v>
      </c>
      <c r="B7" s="104" t="s">
        <v>153</v>
      </c>
      <c r="C7" s="50" t="s">
        <v>14</v>
      </c>
      <c r="D7" s="47" t="s">
        <v>82</v>
      </c>
      <c r="E7" s="48">
        <v>60</v>
      </c>
      <c r="F7" s="48">
        <v>70</v>
      </c>
      <c r="G7" s="48">
        <v>60</v>
      </c>
      <c r="H7" s="48"/>
      <c r="I7" s="54">
        <f t="shared" si="0"/>
        <v>190</v>
      </c>
    </row>
    <row r="8" spans="1:256" ht="17.100000000000001" customHeight="1">
      <c r="A8" s="55">
        <v>5</v>
      </c>
      <c r="B8" s="104" t="s">
        <v>156</v>
      </c>
      <c r="C8" s="47" t="s">
        <v>7</v>
      </c>
      <c r="D8" s="47" t="s">
        <v>88</v>
      </c>
      <c r="E8" s="48">
        <v>40</v>
      </c>
      <c r="F8" s="48">
        <v>45</v>
      </c>
      <c r="G8" s="48">
        <v>55</v>
      </c>
      <c r="H8" s="48"/>
      <c r="I8" s="54">
        <f t="shared" si="0"/>
        <v>140</v>
      </c>
      <c r="K8" s="13"/>
      <c r="L8" s="13"/>
    </row>
    <row r="9" spans="1:256" ht="17.100000000000001" customHeight="1">
      <c r="A9" s="55">
        <v>6</v>
      </c>
      <c r="B9" s="104" t="s">
        <v>162</v>
      </c>
      <c r="C9" s="47" t="s">
        <v>10</v>
      </c>
      <c r="D9" s="47" t="s">
        <v>104</v>
      </c>
      <c r="E9" s="48">
        <v>25</v>
      </c>
      <c r="F9" s="48">
        <v>55</v>
      </c>
      <c r="G9" s="48">
        <v>50</v>
      </c>
      <c r="H9" s="48"/>
      <c r="I9" s="54">
        <f t="shared" si="0"/>
        <v>130</v>
      </c>
      <c r="K9" s="13"/>
      <c r="L9" s="13"/>
    </row>
    <row r="10" spans="1:256" ht="17.100000000000001" customHeight="1">
      <c r="A10" s="55">
        <v>7</v>
      </c>
      <c r="B10" s="104" t="s">
        <v>161</v>
      </c>
      <c r="C10" s="47" t="s">
        <v>7</v>
      </c>
      <c r="D10" s="47" t="s">
        <v>88</v>
      </c>
      <c r="E10" s="48">
        <v>50</v>
      </c>
      <c r="F10" s="48">
        <v>30</v>
      </c>
      <c r="G10" s="48">
        <v>40</v>
      </c>
      <c r="H10" s="48"/>
      <c r="I10" s="54">
        <f t="shared" si="0"/>
        <v>120</v>
      </c>
      <c r="K10" s="13"/>
      <c r="L10" s="13"/>
    </row>
    <row r="11" spans="1:256" ht="15.75" customHeight="1">
      <c r="A11" s="55">
        <v>8</v>
      </c>
      <c r="B11" s="105" t="s">
        <v>163</v>
      </c>
      <c r="C11" s="50" t="s">
        <v>11</v>
      </c>
      <c r="D11" s="50" t="s">
        <v>86</v>
      </c>
      <c r="E11" s="48">
        <v>18</v>
      </c>
      <c r="F11" s="48">
        <v>50</v>
      </c>
      <c r="G11" s="48">
        <v>35</v>
      </c>
      <c r="H11" s="48"/>
      <c r="I11" s="54">
        <f t="shared" si="0"/>
        <v>103</v>
      </c>
      <c r="K11" s="13"/>
      <c r="L11" s="14"/>
    </row>
    <row r="12" spans="1:256" ht="17.100000000000001" customHeight="1">
      <c r="A12" s="55">
        <v>9</v>
      </c>
      <c r="B12" s="104" t="s">
        <v>158</v>
      </c>
      <c r="C12" s="50" t="s">
        <v>10</v>
      </c>
      <c r="D12" s="47" t="s">
        <v>82</v>
      </c>
      <c r="E12" s="48">
        <v>30</v>
      </c>
      <c r="F12" s="48">
        <v>25</v>
      </c>
      <c r="G12" s="48">
        <v>45</v>
      </c>
      <c r="H12" s="48"/>
      <c r="I12" s="54">
        <f t="shared" si="0"/>
        <v>100</v>
      </c>
      <c r="K12" s="13"/>
      <c r="L12" s="13"/>
    </row>
    <row r="13" spans="1:256" ht="17.100000000000001" customHeight="1">
      <c r="A13" s="55">
        <v>10</v>
      </c>
      <c r="B13" s="105" t="s">
        <v>151</v>
      </c>
      <c r="C13" s="50" t="s">
        <v>14</v>
      </c>
      <c r="D13" s="50" t="s">
        <v>82</v>
      </c>
      <c r="E13" s="48">
        <v>85</v>
      </c>
      <c r="F13" s="48"/>
      <c r="G13" s="48"/>
      <c r="H13" s="48"/>
      <c r="I13" s="54">
        <f t="shared" si="0"/>
        <v>85</v>
      </c>
      <c r="K13" s="13"/>
      <c r="L13" s="13"/>
    </row>
    <row r="14" spans="1:256" ht="17.100000000000001" customHeight="1">
      <c r="A14" s="55">
        <v>11</v>
      </c>
      <c r="B14" s="104" t="s">
        <v>157</v>
      </c>
      <c r="C14" s="47" t="s">
        <v>9</v>
      </c>
      <c r="D14" s="47" t="s">
        <v>82</v>
      </c>
      <c r="E14" s="48">
        <v>35</v>
      </c>
      <c r="F14" s="48">
        <v>22</v>
      </c>
      <c r="G14" s="48">
        <v>25</v>
      </c>
      <c r="H14" s="48"/>
      <c r="I14" s="54">
        <f t="shared" si="0"/>
        <v>82</v>
      </c>
      <c r="K14" s="13"/>
      <c r="L14" s="13"/>
    </row>
    <row r="15" spans="1:256" ht="17.100000000000001" customHeight="1">
      <c r="A15" s="55">
        <v>12</v>
      </c>
      <c r="B15" s="104" t="s">
        <v>164</v>
      </c>
      <c r="C15" s="47" t="s">
        <v>9</v>
      </c>
      <c r="D15" s="47" t="s">
        <v>150</v>
      </c>
      <c r="E15" s="48">
        <v>16</v>
      </c>
      <c r="F15" s="48">
        <v>40</v>
      </c>
      <c r="G15" s="48">
        <v>22</v>
      </c>
      <c r="H15" s="48"/>
      <c r="I15" s="54">
        <f t="shared" si="0"/>
        <v>78</v>
      </c>
    </row>
    <row r="16" spans="1:256" ht="17.100000000000001" customHeight="1">
      <c r="A16" s="55">
        <v>13</v>
      </c>
      <c r="B16" s="104" t="s">
        <v>160</v>
      </c>
      <c r="C16" s="50" t="s">
        <v>10</v>
      </c>
      <c r="D16" s="47" t="s">
        <v>88</v>
      </c>
      <c r="E16" s="48">
        <v>20</v>
      </c>
      <c r="F16" s="48">
        <v>35</v>
      </c>
      <c r="G16" s="48">
        <v>20</v>
      </c>
      <c r="H16" s="48"/>
      <c r="I16" s="54">
        <f t="shared" si="0"/>
        <v>75</v>
      </c>
    </row>
    <row r="17" spans="1:9" ht="17.100000000000001" customHeight="1">
      <c r="A17" s="55">
        <v>14</v>
      </c>
      <c r="B17" s="104" t="s">
        <v>165</v>
      </c>
      <c r="C17" s="47" t="s">
        <v>7</v>
      </c>
      <c r="D17" s="47" t="s">
        <v>84</v>
      </c>
      <c r="E17" s="48">
        <v>14</v>
      </c>
      <c r="F17" s="48">
        <v>20</v>
      </c>
      <c r="G17" s="48">
        <v>30</v>
      </c>
      <c r="H17" s="48"/>
      <c r="I17" s="54">
        <f t="shared" si="0"/>
        <v>64</v>
      </c>
    </row>
    <row r="18" spans="1:9" ht="17.100000000000001" customHeight="1">
      <c r="A18" s="55">
        <v>15</v>
      </c>
      <c r="B18" s="104" t="s">
        <v>154</v>
      </c>
      <c r="C18" s="47" t="s">
        <v>16</v>
      </c>
      <c r="D18" s="47" t="s">
        <v>88</v>
      </c>
      <c r="E18" s="48">
        <v>55</v>
      </c>
      <c r="F18" s="48"/>
      <c r="G18" s="48"/>
      <c r="H18" s="48"/>
      <c r="I18" s="54">
        <f t="shared" si="0"/>
        <v>55</v>
      </c>
    </row>
    <row r="19" spans="1:9" ht="17.100000000000001" customHeight="1">
      <c r="A19" s="55">
        <v>16</v>
      </c>
      <c r="B19" s="105" t="s">
        <v>169</v>
      </c>
      <c r="C19" s="50" t="s">
        <v>16</v>
      </c>
      <c r="D19" s="50" t="s">
        <v>88</v>
      </c>
      <c r="E19" s="48">
        <v>8</v>
      </c>
      <c r="F19" s="48">
        <v>18</v>
      </c>
      <c r="G19" s="48">
        <v>18</v>
      </c>
      <c r="H19" s="48"/>
      <c r="I19" s="54">
        <f t="shared" si="0"/>
        <v>44</v>
      </c>
    </row>
    <row r="20" spans="1:9" ht="17.100000000000001" customHeight="1">
      <c r="A20" s="55">
        <v>17</v>
      </c>
      <c r="B20" s="105" t="s">
        <v>167</v>
      </c>
      <c r="C20" s="50" t="s">
        <v>9</v>
      </c>
      <c r="D20" s="50" t="s">
        <v>82</v>
      </c>
      <c r="E20" s="48">
        <v>10</v>
      </c>
      <c r="F20" s="48">
        <v>10</v>
      </c>
      <c r="G20" s="48">
        <v>16</v>
      </c>
      <c r="H20" s="48"/>
      <c r="I20" s="54">
        <f t="shared" si="0"/>
        <v>36</v>
      </c>
    </row>
    <row r="21" spans="1:9" ht="17.100000000000001" customHeight="1">
      <c r="A21" s="55">
        <v>18</v>
      </c>
      <c r="B21" s="104" t="s">
        <v>173</v>
      </c>
      <c r="C21" s="47" t="s">
        <v>174</v>
      </c>
      <c r="D21" s="47" t="s">
        <v>88</v>
      </c>
      <c r="E21" s="48">
        <v>4</v>
      </c>
      <c r="F21" s="48">
        <v>16</v>
      </c>
      <c r="G21" s="48">
        <v>14</v>
      </c>
      <c r="H21" s="48"/>
      <c r="I21" s="54">
        <f t="shared" si="0"/>
        <v>34</v>
      </c>
    </row>
    <row r="22" spans="1:9" ht="17.100000000000001" customHeight="1">
      <c r="A22" s="55">
        <v>19</v>
      </c>
      <c r="B22" s="104" t="s">
        <v>172</v>
      </c>
      <c r="C22" s="47" t="s">
        <v>15</v>
      </c>
      <c r="D22" s="47" t="s">
        <v>150</v>
      </c>
      <c r="E22" s="48">
        <v>5</v>
      </c>
      <c r="F22" s="48">
        <v>14</v>
      </c>
      <c r="G22" s="48">
        <v>12</v>
      </c>
      <c r="H22" s="48"/>
      <c r="I22" s="54">
        <f t="shared" si="0"/>
        <v>31</v>
      </c>
    </row>
    <row r="23" spans="1:9" ht="17.100000000000001" customHeight="1">
      <c r="A23" s="55">
        <v>20</v>
      </c>
      <c r="B23" s="105" t="s">
        <v>175</v>
      </c>
      <c r="C23" s="50" t="s">
        <v>15</v>
      </c>
      <c r="D23" s="50" t="s">
        <v>82</v>
      </c>
      <c r="E23" s="48">
        <v>3</v>
      </c>
      <c r="F23" s="48">
        <v>12</v>
      </c>
      <c r="G23" s="48">
        <v>9</v>
      </c>
      <c r="H23" s="48"/>
      <c r="I23" s="54">
        <f t="shared" si="0"/>
        <v>24</v>
      </c>
    </row>
    <row r="24" spans="1:9" ht="17.100000000000001" customHeight="1">
      <c r="A24" s="55">
        <v>21</v>
      </c>
      <c r="B24" s="105" t="s">
        <v>159</v>
      </c>
      <c r="C24" s="50" t="s">
        <v>11</v>
      </c>
      <c r="D24" s="50" t="s">
        <v>82</v>
      </c>
      <c r="E24" s="48">
        <v>22</v>
      </c>
      <c r="F24" s="48"/>
      <c r="G24" s="48"/>
      <c r="H24" s="48"/>
      <c r="I24" s="54">
        <f t="shared" si="0"/>
        <v>22</v>
      </c>
    </row>
    <row r="25" spans="1:9" ht="17.100000000000001" customHeight="1">
      <c r="A25" s="55">
        <v>22</v>
      </c>
      <c r="B25" s="104" t="s">
        <v>168</v>
      </c>
      <c r="C25" s="47" t="s">
        <v>17</v>
      </c>
      <c r="D25" s="47" t="s">
        <v>82</v>
      </c>
      <c r="E25" s="48">
        <v>9</v>
      </c>
      <c r="F25" s="48"/>
      <c r="G25" s="48">
        <v>10</v>
      </c>
      <c r="H25" s="48"/>
      <c r="I25" s="54">
        <f t="shared" si="0"/>
        <v>19</v>
      </c>
    </row>
    <row r="26" spans="1:9" ht="17.100000000000001" customHeight="1">
      <c r="A26" s="55">
        <v>23</v>
      </c>
      <c r="B26" s="104" t="s">
        <v>166</v>
      </c>
      <c r="C26" s="47" t="s">
        <v>11</v>
      </c>
      <c r="D26" s="47" t="s">
        <v>84</v>
      </c>
      <c r="E26" s="48">
        <v>12</v>
      </c>
      <c r="F26" s="48"/>
      <c r="G26" s="48"/>
      <c r="H26" s="48"/>
      <c r="I26" s="54">
        <f t="shared" si="0"/>
        <v>12</v>
      </c>
    </row>
    <row r="27" spans="1:9" ht="17.100000000000001" customHeight="1">
      <c r="A27" s="55">
        <v>24</v>
      </c>
      <c r="B27" s="105" t="s">
        <v>170</v>
      </c>
      <c r="C27" s="50" t="s">
        <v>14</v>
      </c>
      <c r="D27" s="50" t="s">
        <v>86</v>
      </c>
      <c r="E27" s="48">
        <v>7</v>
      </c>
      <c r="F27" s="48"/>
      <c r="G27" s="48"/>
      <c r="H27" s="48"/>
      <c r="I27" s="54">
        <f t="shared" si="0"/>
        <v>7</v>
      </c>
    </row>
    <row r="28" spans="1:9" ht="17.100000000000001" customHeight="1">
      <c r="A28" s="55">
        <v>25</v>
      </c>
      <c r="B28" s="104" t="s">
        <v>171</v>
      </c>
      <c r="C28" s="47" t="s">
        <v>11</v>
      </c>
      <c r="D28" s="47" t="s">
        <v>86</v>
      </c>
      <c r="E28" s="48">
        <v>6</v>
      </c>
      <c r="F28" s="48"/>
      <c r="G28" s="48"/>
      <c r="H28" s="48"/>
      <c r="I28" s="54">
        <f t="shared" si="0"/>
        <v>6</v>
      </c>
    </row>
    <row r="29" spans="1:9" ht="17.100000000000001" customHeight="1">
      <c r="A29" s="55">
        <v>26</v>
      </c>
      <c r="B29" s="104"/>
      <c r="C29" s="47"/>
      <c r="D29" s="47"/>
      <c r="E29" s="48"/>
      <c r="F29" s="48"/>
      <c r="G29" s="48"/>
      <c r="H29" s="48"/>
      <c r="I29" s="54">
        <f t="shared" ref="I29:I35" si="1">SUM(E29:H29)</f>
        <v>0</v>
      </c>
    </row>
    <row r="30" spans="1:9" ht="17.100000000000001" customHeight="1">
      <c r="A30" s="55">
        <v>27</v>
      </c>
      <c r="B30" s="104"/>
      <c r="C30" s="47"/>
      <c r="D30" s="47"/>
      <c r="E30" s="48"/>
      <c r="F30" s="48"/>
      <c r="G30" s="48"/>
      <c r="H30" s="48"/>
      <c r="I30" s="54">
        <f t="shared" si="1"/>
        <v>0</v>
      </c>
    </row>
    <row r="31" spans="1:9" ht="17.100000000000001" customHeight="1">
      <c r="A31" s="55">
        <v>28</v>
      </c>
      <c r="B31" s="105"/>
      <c r="C31" s="50"/>
      <c r="D31" s="50"/>
      <c r="E31" s="48"/>
      <c r="F31" s="48"/>
      <c r="G31" s="48"/>
      <c r="H31" s="48"/>
      <c r="I31" s="54">
        <f t="shared" si="1"/>
        <v>0</v>
      </c>
    </row>
    <row r="32" spans="1:9" ht="17.100000000000001" customHeight="1">
      <c r="A32" s="55">
        <v>29</v>
      </c>
      <c r="B32" s="105"/>
      <c r="C32" s="50"/>
      <c r="D32" s="50"/>
      <c r="E32" s="50"/>
      <c r="F32" s="50"/>
      <c r="G32" s="50"/>
      <c r="H32" s="50"/>
      <c r="I32" s="54">
        <f t="shared" si="1"/>
        <v>0</v>
      </c>
    </row>
    <row r="33" spans="1:9" ht="17.100000000000001" customHeight="1">
      <c r="A33" s="55">
        <v>30</v>
      </c>
      <c r="B33" s="104"/>
      <c r="C33" s="47"/>
      <c r="D33" s="47"/>
      <c r="E33" s="48"/>
      <c r="F33" s="48"/>
      <c r="G33" s="48"/>
      <c r="H33" s="48"/>
      <c r="I33" s="54">
        <f t="shared" si="1"/>
        <v>0</v>
      </c>
    </row>
    <row r="34" spans="1:9" ht="17.100000000000001" customHeight="1">
      <c r="A34" s="55">
        <v>31</v>
      </c>
      <c r="B34" s="104"/>
      <c r="C34" s="47"/>
      <c r="D34" s="47"/>
      <c r="E34" s="48"/>
      <c r="F34" s="48"/>
      <c r="G34" s="48"/>
      <c r="H34" s="48"/>
      <c r="I34" s="54">
        <f t="shared" si="1"/>
        <v>0</v>
      </c>
    </row>
    <row r="35" spans="1:9" ht="17.100000000000001" customHeight="1">
      <c r="A35" s="55">
        <v>32</v>
      </c>
      <c r="B35" s="105"/>
      <c r="C35" s="50"/>
      <c r="D35" s="50"/>
      <c r="E35" s="48"/>
      <c r="F35" s="48"/>
      <c r="G35" s="48"/>
      <c r="H35" s="48"/>
      <c r="I35" s="54">
        <f t="shared" si="1"/>
        <v>0</v>
      </c>
    </row>
    <row r="36" spans="1:9" ht="17.100000000000001" customHeight="1">
      <c r="A36" s="55">
        <v>33</v>
      </c>
      <c r="B36" s="105"/>
      <c r="C36" s="50"/>
      <c r="D36" s="50"/>
      <c r="E36" s="48"/>
      <c r="F36" s="48"/>
      <c r="G36" s="48"/>
      <c r="H36" s="48"/>
      <c r="I36" s="54">
        <f t="shared" ref="I36:I53" si="2">SUM(E36:H36)</f>
        <v>0</v>
      </c>
    </row>
    <row r="37" spans="1:9" ht="17.100000000000001" customHeight="1">
      <c r="A37" s="55">
        <v>34</v>
      </c>
      <c r="B37" s="104"/>
      <c r="C37" s="47"/>
      <c r="D37" s="47"/>
      <c r="E37" s="48"/>
      <c r="F37" s="48"/>
      <c r="G37" s="48"/>
      <c r="H37" s="48"/>
      <c r="I37" s="54">
        <f t="shared" si="2"/>
        <v>0</v>
      </c>
    </row>
    <row r="38" spans="1:9" ht="17.100000000000001" customHeight="1">
      <c r="A38" s="55">
        <v>35</v>
      </c>
      <c r="B38" s="106"/>
      <c r="C38" s="50"/>
      <c r="D38" s="50"/>
      <c r="E38" s="48"/>
      <c r="F38" s="48"/>
      <c r="G38" s="48"/>
      <c r="H38" s="48"/>
      <c r="I38" s="54">
        <f t="shared" si="2"/>
        <v>0</v>
      </c>
    </row>
    <row r="39" spans="1:9" ht="17.100000000000001" customHeight="1">
      <c r="A39" s="56">
        <v>36</v>
      </c>
      <c r="B39" s="106"/>
      <c r="C39" s="50"/>
      <c r="D39" s="50"/>
      <c r="E39" s="50"/>
      <c r="F39" s="48"/>
      <c r="G39" s="48"/>
      <c r="H39" s="48"/>
      <c r="I39" s="54">
        <f t="shared" si="2"/>
        <v>0</v>
      </c>
    </row>
    <row r="40" spans="1:9" ht="17.100000000000001" customHeight="1">
      <c r="A40" s="56">
        <v>37</v>
      </c>
      <c r="B40" s="106"/>
      <c r="C40" s="50"/>
      <c r="D40" s="50"/>
      <c r="E40" s="48"/>
      <c r="F40" s="48"/>
      <c r="G40" s="48"/>
      <c r="H40" s="48"/>
      <c r="I40" s="54">
        <f t="shared" si="2"/>
        <v>0</v>
      </c>
    </row>
    <row r="41" spans="1:9" ht="17.100000000000001" customHeight="1">
      <c r="A41" s="56">
        <v>38</v>
      </c>
      <c r="B41" s="106"/>
      <c r="C41" s="50"/>
      <c r="D41" s="50"/>
      <c r="E41" s="48"/>
      <c r="F41" s="48"/>
      <c r="G41" s="48"/>
      <c r="H41" s="48"/>
      <c r="I41" s="54">
        <f t="shared" si="2"/>
        <v>0</v>
      </c>
    </row>
    <row r="42" spans="1:9" ht="17.100000000000001" customHeight="1">
      <c r="A42" s="56">
        <v>39</v>
      </c>
      <c r="B42" s="106"/>
      <c r="C42" s="50"/>
      <c r="D42" s="50"/>
      <c r="E42" s="48"/>
      <c r="F42" s="48"/>
      <c r="G42" s="48"/>
      <c r="H42" s="48"/>
      <c r="I42" s="54">
        <f t="shared" si="2"/>
        <v>0</v>
      </c>
    </row>
    <row r="43" spans="1:9" ht="17.100000000000001" customHeight="1">
      <c r="A43" s="56">
        <v>40</v>
      </c>
      <c r="B43" s="106"/>
      <c r="C43" s="50"/>
      <c r="D43" s="50"/>
      <c r="E43" s="48"/>
      <c r="F43" s="48"/>
      <c r="G43" s="48"/>
      <c r="H43" s="48"/>
      <c r="I43" s="54">
        <f t="shared" si="2"/>
        <v>0</v>
      </c>
    </row>
    <row r="44" spans="1:9" ht="17.100000000000001" customHeight="1">
      <c r="A44" s="56">
        <v>41</v>
      </c>
      <c r="B44" s="106"/>
      <c r="C44" s="50"/>
      <c r="D44" s="50"/>
      <c r="E44" s="48"/>
      <c r="F44" s="48"/>
      <c r="G44" s="48"/>
      <c r="H44" s="48"/>
      <c r="I44" s="54">
        <f t="shared" si="2"/>
        <v>0</v>
      </c>
    </row>
    <row r="45" spans="1:9" ht="17.100000000000001" customHeight="1">
      <c r="A45" s="56">
        <v>42</v>
      </c>
      <c r="B45" s="106"/>
      <c r="C45" s="50"/>
      <c r="D45" s="50"/>
      <c r="E45" s="50"/>
      <c r="F45" s="50"/>
      <c r="G45" s="50"/>
      <c r="H45" s="50"/>
      <c r="I45" s="54">
        <f t="shared" si="2"/>
        <v>0</v>
      </c>
    </row>
    <row r="46" spans="1:9" ht="17.100000000000001" customHeight="1">
      <c r="A46" s="56">
        <v>43</v>
      </c>
      <c r="B46" s="105"/>
      <c r="C46" s="50"/>
      <c r="D46" s="50"/>
      <c r="E46" s="50"/>
      <c r="F46" s="50"/>
      <c r="G46" s="50"/>
      <c r="H46" s="50"/>
      <c r="I46" s="54">
        <f t="shared" si="2"/>
        <v>0</v>
      </c>
    </row>
    <row r="47" spans="1:9" ht="17.100000000000001" customHeight="1">
      <c r="A47" s="56">
        <v>44</v>
      </c>
      <c r="B47" s="105"/>
      <c r="C47" s="50"/>
      <c r="D47" s="50"/>
      <c r="E47" s="50"/>
      <c r="F47" s="50"/>
      <c r="G47" s="50"/>
      <c r="H47" s="50"/>
      <c r="I47" s="54">
        <f t="shared" si="2"/>
        <v>0</v>
      </c>
    </row>
    <row r="48" spans="1:9" ht="17.100000000000001" customHeight="1">
      <c r="A48" s="56">
        <v>45</v>
      </c>
      <c r="B48" s="105"/>
      <c r="C48" s="50"/>
      <c r="D48" s="50"/>
      <c r="E48" s="50"/>
      <c r="F48" s="50"/>
      <c r="G48" s="50"/>
      <c r="H48" s="50"/>
      <c r="I48" s="54">
        <f t="shared" si="2"/>
        <v>0</v>
      </c>
    </row>
    <row r="49" spans="1:9" ht="17.100000000000001" customHeight="1">
      <c r="A49" s="56">
        <v>46</v>
      </c>
      <c r="B49" s="105"/>
      <c r="C49" s="50"/>
      <c r="D49" s="50"/>
      <c r="E49" s="50"/>
      <c r="F49" s="50"/>
      <c r="G49" s="50"/>
      <c r="H49" s="50"/>
      <c r="I49" s="54">
        <f t="shared" si="2"/>
        <v>0</v>
      </c>
    </row>
    <row r="50" spans="1:9" ht="17.100000000000001" customHeight="1">
      <c r="A50" s="56">
        <v>47</v>
      </c>
      <c r="B50" s="105"/>
      <c r="C50" s="50"/>
      <c r="D50" s="50"/>
      <c r="E50" s="50"/>
      <c r="F50" s="50"/>
      <c r="G50" s="50"/>
      <c r="H50" s="50"/>
      <c r="I50" s="54">
        <f t="shared" si="2"/>
        <v>0</v>
      </c>
    </row>
    <row r="51" spans="1:9" ht="17.100000000000001" customHeight="1">
      <c r="A51" s="56">
        <v>48</v>
      </c>
      <c r="B51" s="105"/>
      <c r="C51" s="50"/>
      <c r="D51" s="50"/>
      <c r="E51" s="50"/>
      <c r="F51" s="50"/>
      <c r="G51" s="50"/>
      <c r="H51" s="50"/>
      <c r="I51" s="54">
        <f t="shared" si="2"/>
        <v>0</v>
      </c>
    </row>
    <row r="52" spans="1:9" ht="17.100000000000001" customHeight="1">
      <c r="A52" s="56">
        <v>49</v>
      </c>
      <c r="B52" s="105"/>
      <c r="C52" s="50"/>
      <c r="D52" s="50"/>
      <c r="E52" s="50"/>
      <c r="F52" s="50"/>
      <c r="G52" s="50"/>
      <c r="H52" s="50"/>
      <c r="I52" s="54">
        <f t="shared" si="2"/>
        <v>0</v>
      </c>
    </row>
    <row r="53" spans="1:9" ht="17.100000000000001" customHeight="1">
      <c r="A53" s="56">
        <v>50</v>
      </c>
      <c r="B53" s="105"/>
      <c r="C53" s="50"/>
      <c r="D53" s="50"/>
      <c r="E53" s="50"/>
      <c r="F53" s="50"/>
      <c r="G53" s="50"/>
      <c r="H53" s="50"/>
      <c r="I53" s="54">
        <f t="shared" si="2"/>
        <v>0</v>
      </c>
    </row>
    <row r="54" spans="1:9" ht="13.5" customHeight="1">
      <c r="A54" s="51"/>
      <c r="B54" s="25"/>
      <c r="C54" s="25"/>
      <c r="D54" s="25"/>
      <c r="E54" s="26"/>
      <c r="F54" s="26"/>
      <c r="G54" s="26"/>
      <c r="H54" s="26"/>
      <c r="I54" s="27"/>
    </row>
    <row r="55" spans="1:9" ht="13.5" customHeight="1">
      <c r="A55" s="51"/>
      <c r="B55" s="25"/>
      <c r="C55" s="25"/>
      <c r="D55" s="25"/>
      <c r="E55" s="26"/>
      <c r="F55" s="26"/>
      <c r="G55" s="26"/>
      <c r="H55" s="26"/>
      <c r="I55" s="27"/>
    </row>
    <row r="56" spans="1:9" ht="13.5" customHeight="1">
      <c r="A56" s="51"/>
      <c r="B56" s="25"/>
      <c r="C56" s="25"/>
      <c r="D56" s="25"/>
      <c r="E56" s="26"/>
      <c r="F56" s="26"/>
      <c r="G56" s="26"/>
      <c r="H56" s="26"/>
      <c r="I56" s="27"/>
    </row>
    <row r="57" spans="1:9" ht="13.5" customHeight="1">
      <c r="A57" s="51"/>
      <c r="B57" s="25"/>
      <c r="C57" s="25"/>
      <c r="D57" s="25"/>
      <c r="E57" s="26"/>
      <c r="F57" s="26"/>
      <c r="G57" s="26"/>
      <c r="H57" s="26"/>
      <c r="I57" s="27"/>
    </row>
    <row r="58" spans="1:9" ht="13.5" customHeight="1">
      <c r="A58" s="51"/>
      <c r="B58" s="25"/>
      <c r="C58" s="25"/>
      <c r="D58" s="25"/>
      <c r="E58" s="26"/>
      <c r="F58" s="26"/>
      <c r="G58" s="26"/>
      <c r="H58" s="26"/>
      <c r="I58" s="27"/>
    </row>
    <row r="59" spans="1:9" ht="13.5" customHeight="1">
      <c r="A59" s="51"/>
      <c r="B59" s="25"/>
      <c r="C59" s="25"/>
      <c r="D59" s="25"/>
      <c r="E59" s="26"/>
      <c r="F59" s="26"/>
      <c r="G59" s="26"/>
      <c r="H59" s="26"/>
      <c r="I59" s="27"/>
    </row>
    <row r="60" spans="1:9" ht="13.5" customHeight="1">
      <c r="A60" s="51"/>
      <c r="B60" s="25"/>
      <c r="C60" s="25"/>
      <c r="D60" s="25"/>
      <c r="E60" s="26"/>
      <c r="F60" s="26"/>
      <c r="G60" s="26"/>
      <c r="H60" s="26"/>
      <c r="I60" s="27"/>
    </row>
    <row r="61" spans="1:9" ht="13.5" customHeight="1">
      <c r="A61" s="51"/>
      <c r="B61" s="25"/>
      <c r="C61" s="25"/>
      <c r="D61" s="25"/>
      <c r="E61" s="26"/>
      <c r="F61" s="26"/>
      <c r="G61" s="26"/>
      <c r="H61" s="26"/>
      <c r="I61" s="27"/>
    </row>
    <row r="62" spans="1:9" ht="13.5" customHeight="1">
      <c r="A62" s="51"/>
      <c r="B62" s="25"/>
      <c r="C62" s="25"/>
      <c r="D62" s="25"/>
      <c r="E62" s="25"/>
      <c r="F62" s="25"/>
      <c r="G62" s="25"/>
      <c r="H62" s="25"/>
      <c r="I62" s="27"/>
    </row>
    <row r="63" spans="1:9" ht="13.5" customHeight="1">
      <c r="A63" s="51"/>
      <c r="B63" s="25"/>
      <c r="C63" s="25"/>
      <c r="D63" s="25"/>
      <c r="E63" s="25"/>
      <c r="F63" s="25"/>
      <c r="G63" s="25"/>
      <c r="H63" s="25"/>
      <c r="I63" s="27"/>
    </row>
    <row r="64" spans="1:9" ht="13.5" customHeight="1">
      <c r="A64" s="51"/>
      <c r="B64" s="25"/>
      <c r="C64" s="25"/>
      <c r="D64" s="25"/>
      <c r="E64" s="25"/>
      <c r="F64" s="25"/>
      <c r="G64" s="25"/>
      <c r="H64" s="25"/>
      <c r="I64" s="27"/>
    </row>
    <row r="65" spans="1:9" ht="13.5" customHeight="1">
      <c r="A65" s="51"/>
      <c r="B65" s="25"/>
      <c r="C65" s="25"/>
      <c r="D65" s="25"/>
      <c r="E65" s="25"/>
      <c r="F65" s="25"/>
      <c r="G65" s="25"/>
      <c r="H65" s="25"/>
      <c r="I65" s="27"/>
    </row>
    <row r="66" spans="1:9" ht="13.5" customHeight="1">
      <c r="A66" s="51"/>
      <c r="B66" s="25"/>
      <c r="C66" s="25"/>
      <c r="D66" s="25"/>
      <c r="E66" s="25"/>
      <c r="F66" s="25"/>
      <c r="G66" s="25"/>
      <c r="H66" s="25"/>
      <c r="I66" s="27"/>
    </row>
    <row r="67" spans="1:9" ht="13.5" customHeight="1">
      <c r="A67" s="51"/>
      <c r="B67" s="25"/>
      <c r="C67" s="25"/>
      <c r="D67" s="25"/>
      <c r="E67" s="25"/>
      <c r="F67" s="25"/>
      <c r="G67" s="25"/>
      <c r="H67" s="25"/>
      <c r="I67" s="27"/>
    </row>
    <row r="68" spans="1:9" ht="13.5" customHeight="1">
      <c r="A68" s="51"/>
      <c r="B68" s="25"/>
      <c r="C68" s="25"/>
      <c r="D68" s="25"/>
      <c r="E68" s="25"/>
      <c r="F68" s="25"/>
      <c r="G68" s="25"/>
      <c r="H68" s="25"/>
      <c r="I68" s="27"/>
    </row>
    <row r="69" spans="1:9" ht="13.5" customHeight="1">
      <c r="A69" s="51"/>
      <c r="B69" s="25"/>
      <c r="C69" s="25"/>
      <c r="D69" s="25"/>
      <c r="E69" s="26"/>
      <c r="F69" s="26"/>
      <c r="G69" s="26"/>
      <c r="H69" s="26"/>
      <c r="I69" s="27"/>
    </row>
    <row r="70" spans="1:9" ht="13.5" customHeight="1">
      <c r="A70" s="51"/>
      <c r="B70" s="25"/>
      <c r="C70" s="25"/>
      <c r="D70" s="25"/>
      <c r="E70" s="26"/>
      <c r="F70" s="26"/>
      <c r="G70" s="26"/>
      <c r="H70" s="26"/>
      <c r="I70" s="27"/>
    </row>
    <row r="71" spans="1:9" ht="13.5" customHeight="1">
      <c r="A71" s="51"/>
      <c r="B71" s="25"/>
      <c r="C71" s="25"/>
      <c r="D71" s="25"/>
      <c r="E71" s="26"/>
      <c r="F71" s="26"/>
      <c r="G71" s="26"/>
      <c r="H71" s="26"/>
      <c r="I71" s="27"/>
    </row>
    <row r="72" spans="1:9" ht="13.5" customHeight="1">
      <c r="A72" s="51"/>
      <c r="B72" s="25"/>
      <c r="C72" s="25"/>
      <c r="D72" s="25"/>
      <c r="E72" s="26"/>
      <c r="F72" s="26"/>
      <c r="G72" s="26"/>
      <c r="H72" s="26"/>
      <c r="I72" s="27"/>
    </row>
    <row r="73" spans="1:9" ht="13.5" customHeight="1">
      <c r="A73" s="51"/>
      <c r="B73" s="25"/>
      <c r="C73" s="25"/>
      <c r="D73" s="25"/>
      <c r="E73" s="26"/>
      <c r="F73" s="26"/>
      <c r="G73" s="26"/>
      <c r="H73" s="26"/>
      <c r="I73" s="27"/>
    </row>
    <row r="74" spans="1:9" ht="13.5" customHeight="1">
      <c r="A74" s="51"/>
      <c r="B74" s="25"/>
      <c r="C74" s="25"/>
      <c r="D74" s="25"/>
      <c r="E74" s="26"/>
      <c r="F74" s="26"/>
      <c r="G74" s="26"/>
      <c r="H74" s="26"/>
      <c r="I74" s="27"/>
    </row>
    <row r="75" spans="1:9" ht="13.5" customHeight="1">
      <c r="A75" s="51"/>
      <c r="B75" s="25"/>
      <c r="C75" s="25"/>
      <c r="D75" s="25"/>
      <c r="E75" s="26"/>
      <c r="F75" s="26"/>
      <c r="G75" s="26"/>
      <c r="H75" s="26"/>
      <c r="I75" s="27"/>
    </row>
    <row r="76" spans="1:9" ht="13.5" customHeight="1">
      <c r="A76" s="51"/>
      <c r="B76" s="25"/>
      <c r="C76" s="25"/>
      <c r="D76" s="25"/>
      <c r="E76" s="26"/>
      <c r="F76" s="26"/>
      <c r="G76" s="26"/>
      <c r="H76" s="26"/>
      <c r="I76" s="27"/>
    </row>
    <row r="77" spans="1:9" ht="13.5" customHeight="1">
      <c r="A77" s="51"/>
      <c r="B77" s="25"/>
      <c r="C77" s="25"/>
      <c r="D77" s="25"/>
      <c r="E77" s="26"/>
      <c r="F77" s="26"/>
      <c r="G77" s="26"/>
      <c r="H77" s="26"/>
      <c r="I77" s="27"/>
    </row>
    <row r="78" spans="1:9" ht="13.5" customHeight="1">
      <c r="A78" s="51"/>
      <c r="B78" s="25"/>
      <c r="C78" s="25"/>
      <c r="D78" s="25"/>
      <c r="E78" s="26"/>
      <c r="F78" s="26"/>
      <c r="G78" s="26"/>
      <c r="H78" s="26"/>
      <c r="I78" s="27"/>
    </row>
    <row r="79" spans="1:9" ht="13.5" customHeight="1">
      <c r="A79" s="51"/>
      <c r="B79" s="25"/>
      <c r="C79" s="25"/>
      <c r="D79" s="25"/>
      <c r="E79" s="26"/>
      <c r="F79" s="26"/>
      <c r="G79" s="26"/>
      <c r="H79" s="26"/>
      <c r="I79" s="27"/>
    </row>
    <row r="80" spans="1:9" ht="13.5" customHeight="1">
      <c r="A80" s="51"/>
      <c r="B80" s="25"/>
      <c r="C80" s="25"/>
      <c r="D80" s="25"/>
      <c r="E80" s="25"/>
      <c r="F80" s="25"/>
      <c r="G80" s="25"/>
      <c r="H80" s="25"/>
      <c r="I80" s="27"/>
    </row>
    <row r="81" spans="1:9" ht="13.5" customHeight="1">
      <c r="A81" s="51"/>
      <c r="B81" s="25"/>
      <c r="C81" s="25"/>
      <c r="D81" s="25"/>
      <c r="E81" s="25"/>
      <c r="F81" s="25"/>
      <c r="G81" s="25"/>
      <c r="H81" s="25"/>
      <c r="I81" s="27"/>
    </row>
    <row r="82" spans="1:9" ht="13.5" customHeight="1">
      <c r="A82" s="51"/>
      <c r="B82" s="25"/>
      <c r="C82" s="25"/>
      <c r="D82" s="25"/>
      <c r="E82" s="25"/>
      <c r="F82" s="25"/>
      <c r="G82" s="25"/>
      <c r="H82" s="25"/>
      <c r="I82" s="27"/>
    </row>
    <row r="83" spans="1:9" ht="13.5" customHeight="1">
      <c r="A83" s="51"/>
      <c r="B83" s="25"/>
      <c r="C83" s="25"/>
      <c r="D83" s="25"/>
      <c r="E83" s="25"/>
      <c r="F83" s="25"/>
      <c r="G83" s="25"/>
      <c r="H83" s="25"/>
      <c r="I83" s="27"/>
    </row>
    <row r="84" spans="1:9" ht="13.5" customHeight="1">
      <c r="A84" s="51"/>
      <c r="B84" s="25"/>
      <c r="C84" s="25"/>
      <c r="D84" s="25"/>
      <c r="E84" s="25"/>
      <c r="F84" s="25"/>
      <c r="G84" s="25"/>
      <c r="H84" s="25"/>
      <c r="I84" s="27"/>
    </row>
    <row r="85" spans="1:9" ht="13.5" customHeight="1">
      <c r="A85" s="51"/>
      <c r="B85" s="25"/>
      <c r="C85" s="25"/>
      <c r="D85" s="25"/>
      <c r="E85" s="25"/>
      <c r="F85" s="25"/>
      <c r="G85" s="25"/>
      <c r="H85" s="25"/>
      <c r="I85" s="27"/>
    </row>
    <row r="86" spans="1:9" ht="13.5" customHeight="1">
      <c r="A86" s="51"/>
      <c r="B86" s="25"/>
      <c r="C86" s="25"/>
      <c r="D86" s="25"/>
      <c r="E86" s="25"/>
      <c r="F86" s="25"/>
      <c r="G86" s="25"/>
      <c r="H86" s="25"/>
      <c r="I86" s="27"/>
    </row>
    <row r="87" spans="1:9" ht="13.5" customHeight="1">
      <c r="A87" s="51"/>
      <c r="B87" s="25"/>
      <c r="C87" s="25"/>
      <c r="D87" s="25"/>
      <c r="E87" s="25"/>
      <c r="F87" s="25"/>
      <c r="G87" s="25"/>
      <c r="H87" s="25"/>
      <c r="I87" s="27"/>
    </row>
    <row r="88" spans="1:9" ht="13.5" customHeight="1">
      <c r="A88" s="51"/>
      <c r="B88" s="25"/>
      <c r="C88" s="25"/>
      <c r="D88" s="25"/>
      <c r="E88" s="25"/>
      <c r="F88" s="25"/>
      <c r="G88" s="25"/>
      <c r="H88" s="25"/>
      <c r="I88" s="27"/>
    </row>
    <row r="89" spans="1:9" ht="13.5" customHeight="1">
      <c r="A89" s="51"/>
      <c r="B89" s="25"/>
      <c r="C89" s="25"/>
      <c r="D89" s="25"/>
      <c r="E89" s="25"/>
      <c r="F89" s="25"/>
      <c r="G89" s="25"/>
      <c r="H89" s="25"/>
      <c r="I89" s="27"/>
    </row>
    <row r="90" spans="1:9" ht="13.5" customHeight="1">
      <c r="A90" s="24"/>
      <c r="B90" s="23"/>
      <c r="C90" s="23"/>
      <c r="D90" s="23"/>
      <c r="E90" s="23"/>
      <c r="F90" s="23"/>
      <c r="G90" s="23"/>
      <c r="H90" s="23"/>
      <c r="I90" s="19"/>
    </row>
  </sheetData>
  <sheetProtection algorithmName="SHA-512" hashValue="ijyelWfL7D2mrMlY7OZbM5FFuGEW0kaS4cbIc5zM29Bfk6BubvjCLq5/plRhkwT+bdEXRHcOPUWtQAMKIxKmUw==" saltValue="/76Qyq3Yh7iPeRhBFKmfPw==" spinCount="100000" sheet="1" objects="1" scenarios="1" formatColumns="0" selectLockedCells="1" sort="0"/>
  <sortState ref="B4:I28">
    <sortCondition descending="1" ref="I4:I28"/>
  </sortState>
  <mergeCells count="5">
    <mergeCell ref="D2:D3"/>
    <mergeCell ref="C2:C3"/>
    <mergeCell ref="B2:B3"/>
    <mergeCell ref="A2:A3"/>
    <mergeCell ref="A1:I1"/>
  </mergeCells>
  <phoneticPr fontId="17" type="noConversion"/>
  <pageMargins left="0" right="0" top="0" bottom="0" header="0" footer="0"/>
  <pageSetup scale="81" orientation="portrait" r:id="rId1"/>
  <headerFooter>
    <oddFooter>&amp;"Helvetica,Regular"&amp;11&amp;P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43"/>
  <sheetViews>
    <sheetView showGridLines="0" workbookViewId="0">
      <selection activeCell="B28" sqref="B28"/>
    </sheetView>
  </sheetViews>
  <sheetFormatPr defaultColWidth="6.61328125" defaultRowHeight="13.5" customHeight="1"/>
  <cols>
    <col min="1" max="1" width="9.61328125" style="13" customWidth="1"/>
    <col min="2" max="256" width="6.61328125" style="13" customWidth="1"/>
    <col min="257" max="16384" width="6.61328125" style="1"/>
  </cols>
  <sheetData>
    <row r="1" spans="1:2" ht="27.9" customHeight="1">
      <c r="A1" s="125" t="s">
        <v>58</v>
      </c>
      <c r="B1" s="126"/>
    </row>
    <row r="2" spans="1:2" ht="14.1" customHeight="1">
      <c r="A2" s="5" t="s">
        <v>27</v>
      </c>
      <c r="B2" s="5" t="s">
        <v>13</v>
      </c>
    </row>
    <row r="3" spans="1:2" ht="14.1" customHeight="1">
      <c r="A3" s="13" t="s">
        <v>9</v>
      </c>
      <c r="B3" s="13">
        <f>SUMIF('EC International II'!C4:C74,"ACCR",'EC International II'!I4:I74)</f>
        <v>0</v>
      </c>
    </row>
    <row r="4" spans="1:2" ht="14.1" customHeight="1">
      <c r="A4" s="13" t="s">
        <v>14</v>
      </c>
      <c r="B4" s="13">
        <f>SUMIF('EC International II'!C4:C74,"ACU",'EC International II'!I4:I74)</f>
        <v>0</v>
      </c>
    </row>
    <row r="5" spans="1:2" ht="14.1" customHeight="1">
      <c r="A5" s="13" t="s">
        <v>37</v>
      </c>
      <c r="B5" s="13">
        <f>SUMIF('EC International II'!C4:C74,"AMA",'EC International II'!I4:I74)</f>
        <v>0</v>
      </c>
    </row>
    <row r="6" spans="1:2" ht="14.1" customHeight="1">
      <c r="A6" s="13" t="s">
        <v>38</v>
      </c>
      <c r="B6" s="13">
        <f>SUMIF('EC International II'!C4:C74,"AMOTOE",'EC International II'!I4:I74)</f>
        <v>0</v>
      </c>
    </row>
    <row r="7" spans="1:2" ht="14.1" customHeight="1">
      <c r="A7" s="13" t="s">
        <v>63</v>
      </c>
      <c r="B7" s="13">
        <f>SUMIF('EC International II'!C4:C74,"AMZS",'EC International II'!I4:I74)</f>
        <v>0</v>
      </c>
    </row>
    <row r="8" spans="1:2" ht="14.1" customHeight="1">
      <c r="A8" s="13" t="s">
        <v>39</v>
      </c>
      <c r="B8" s="13">
        <f>SUMIF('EC International II'!C4:C74,"BFMS",'EC International II'!I4:I74)</f>
        <v>0</v>
      </c>
    </row>
    <row r="9" spans="1:2" ht="14.1" customHeight="1">
      <c r="A9" s="13" t="s">
        <v>40</v>
      </c>
      <c r="B9" s="14">
        <f>SUMIF('EC International II'!C4:C74,"BIHAMK",'EC International II'!I4:I74)</f>
        <v>0</v>
      </c>
    </row>
    <row r="10" spans="1:2" ht="14.1" customHeight="1">
      <c r="A10" s="13" t="s">
        <v>41</v>
      </c>
      <c r="B10" s="13">
        <f>SUMIF('EC International II'!C4:C74,"BMF",'EC International II'!I4:I74)</f>
        <v>0</v>
      </c>
    </row>
    <row r="11" spans="1:2" ht="14.1" customHeight="1">
      <c r="A11" s="13" t="s">
        <v>42</v>
      </c>
      <c r="B11" s="13">
        <f>SUMIF('EC International II'!C4:C74,"CMA",'EC International II'!I4:I74)</f>
        <v>0</v>
      </c>
    </row>
    <row r="12" spans="1:2" ht="13.5" customHeight="1">
      <c r="A12" s="13" t="s">
        <v>25</v>
      </c>
      <c r="B12" s="13">
        <f>SUMIF('EC International II'!C4:C74,"CTMSA",'EC International II'!I4:I74)</f>
        <v>0</v>
      </c>
    </row>
    <row r="13" spans="1:2" ht="13.5" customHeight="1">
      <c r="A13" s="13" t="s">
        <v>43</v>
      </c>
      <c r="B13" s="13">
        <f>SUMIF('EC International II'!C4:C74,"CYMF",'EC International II'!I4:I74)</f>
        <v>0</v>
      </c>
    </row>
    <row r="14" spans="1:2" ht="13.5" customHeight="1">
      <c r="A14" s="13" t="s">
        <v>11</v>
      </c>
      <c r="B14" s="13">
        <f>SUMIF('EC International II'!C4:C74,"DMSB",'EC International II'!I4:I74)</f>
        <v>530</v>
      </c>
    </row>
    <row r="15" spans="1:2" ht="13.5" customHeight="1">
      <c r="A15" s="13" t="s">
        <v>23</v>
      </c>
      <c r="B15" s="13">
        <f>SUMIF('EC International II'!C4:C74,"DMU",'EC International II'!I4:I74)</f>
        <v>0</v>
      </c>
    </row>
    <row r="16" spans="1:2" ht="13.5" customHeight="1">
      <c r="A16" s="13" t="s">
        <v>22</v>
      </c>
      <c r="B16" s="13">
        <f>SUMIF('EC International II'!C4:C74,"EFM",'EC International II'!I4:I74)</f>
        <v>0</v>
      </c>
    </row>
    <row r="17" spans="1:2" ht="13.5" customHeight="1">
      <c r="A17" s="13" t="s">
        <v>16</v>
      </c>
      <c r="B17" s="13">
        <f>SUMIF('EC International II'!C4:C74,"FFM",'EC International II'!I4:I74)</f>
        <v>0</v>
      </c>
    </row>
    <row r="18" spans="1:2" ht="13.5" customHeight="1">
      <c r="A18" s="13" t="s">
        <v>44</v>
      </c>
      <c r="B18" s="13">
        <f>SUMIF('EC International II'!C4:C74,"FMA",'EC International II'!I4:I74)</f>
        <v>0</v>
      </c>
    </row>
    <row r="19" spans="1:2" ht="13.5" customHeight="1">
      <c r="A19" s="13" t="s">
        <v>20</v>
      </c>
      <c r="B19" s="13">
        <f>SUMIF('EC International II'!C4:C74,"FMB",'EC International II'!I4:I74)</f>
        <v>435</v>
      </c>
    </row>
    <row r="20" spans="1:2" ht="13.5" customHeight="1">
      <c r="A20" s="13" t="s">
        <v>7</v>
      </c>
      <c r="B20" s="13">
        <f>SUMIF('EC International II'!C4:C74,"FMI",'EC International II'!I4:I74)</f>
        <v>0</v>
      </c>
    </row>
    <row r="21" spans="1:2" ht="13.5" customHeight="1">
      <c r="A21" s="13" t="s">
        <v>45</v>
      </c>
      <c r="B21" s="13">
        <f>SUMIF('EC International II'!C4:C74,"FMP",'EC International II'!I4:I74)</f>
        <v>0</v>
      </c>
    </row>
    <row r="22" spans="1:2" ht="13.5" customHeight="1">
      <c r="A22" s="13" t="s">
        <v>46</v>
      </c>
      <c r="B22" s="13">
        <f>SUMIF('EC International II'!C4:C74,"FMRM",'EC International II'!I4:I74)</f>
        <v>0</v>
      </c>
    </row>
    <row r="23" spans="1:2" ht="13.5" customHeight="1">
      <c r="A23" s="13" t="s">
        <v>47</v>
      </c>
      <c r="B23" s="13">
        <f>SUMIF('EC International II'!C4:C74,"FMS",'EC International II'!I4:I74)</f>
        <v>0</v>
      </c>
    </row>
    <row r="24" spans="1:2" ht="13.5" customHeight="1">
      <c r="A24" s="13" t="s">
        <v>48</v>
      </c>
      <c r="B24" s="13">
        <f>SUMIF('EC International II'!C4:C74,"FMU",'EC International II'!I4:I74)</f>
        <v>0</v>
      </c>
    </row>
    <row r="25" spans="1:2" ht="13.5" customHeight="1">
      <c r="A25" s="13" t="s">
        <v>49</v>
      </c>
      <c r="B25" s="13">
        <f>SUMIF('EC International II'!C4:C74,"FRM",'EC International II'!I4:I74)</f>
        <v>0</v>
      </c>
    </row>
    <row r="26" spans="1:2" ht="13.5" customHeight="1">
      <c r="A26" s="13" t="s">
        <v>17</v>
      </c>
      <c r="B26" s="13">
        <f>SUMIF('EC International II'!C4:C74,"KNMV",'EC International II'!I4:I74)</f>
        <v>115</v>
      </c>
    </row>
    <row r="27" spans="1:2" ht="13.5" customHeight="1">
      <c r="A27" s="13" t="s">
        <v>64</v>
      </c>
      <c r="B27" s="13">
        <f>SUMIF('EC International II'!C4:C74,"LaMSF",'EC International II'!I4:I74)</f>
        <v>175</v>
      </c>
    </row>
    <row r="28" spans="1:2" ht="13.5" customHeight="1">
      <c r="A28" s="13" t="s">
        <v>50</v>
      </c>
      <c r="B28" s="13">
        <f>SUMIF('EC International II'!C4:C74,"LMSF",'EC International II'!I4:I74)</f>
        <v>0</v>
      </c>
    </row>
    <row r="29" spans="1:2" ht="13.5" customHeight="1">
      <c r="A29" s="13" t="s">
        <v>24</v>
      </c>
      <c r="B29" s="13">
        <f>SUMIF('EC International II'!C4:C74,"MA",'EC International II'!I4:I74)</f>
        <v>0</v>
      </c>
    </row>
    <row r="30" spans="1:2" ht="13.5" customHeight="1">
      <c r="A30" s="13" t="s">
        <v>51</v>
      </c>
      <c r="B30" s="13">
        <f>SUMIF('EC International II'!C4:C74,"MAMS",'EC International II'!I4:I74)</f>
        <v>0</v>
      </c>
    </row>
    <row r="31" spans="1:2" ht="13.5" customHeight="1">
      <c r="A31" s="13" t="s">
        <v>52</v>
      </c>
      <c r="B31" s="13">
        <f>SUMIF('EC International II'!C4:C74,"MCM",'EC International II'!I4:I74)</f>
        <v>0</v>
      </c>
    </row>
    <row r="32" spans="1:2" ht="13.5" customHeight="1">
      <c r="A32" s="13" t="s">
        <v>53</v>
      </c>
      <c r="B32" s="13">
        <f>SUMIF('EC International II'!C4:C74,"MCUI",'EC International II'!I4:I74)</f>
        <v>0</v>
      </c>
    </row>
    <row r="33" spans="1:2" ht="13.5" customHeight="1">
      <c r="A33" s="13" t="s">
        <v>54</v>
      </c>
      <c r="B33" s="13">
        <f>SUMIF('EC International II'!C4:C74,"MFJ",'EC International II'!I4:I74)</f>
        <v>0</v>
      </c>
    </row>
    <row r="34" spans="1:2" ht="13.5" customHeight="1">
      <c r="A34" s="13" t="s">
        <v>55</v>
      </c>
      <c r="B34" s="13">
        <f>SUMIF('EC International II'!C4:C74,"MFR",'EC International II'!I4:I74)</f>
        <v>0</v>
      </c>
    </row>
    <row r="35" spans="1:2" ht="13.5" customHeight="1">
      <c r="A35" s="13" t="s">
        <v>56</v>
      </c>
      <c r="B35" s="13">
        <f>SUMIF('EC International II'!C4:C74,"MSI",'EC International II'!I4:I74)</f>
        <v>0</v>
      </c>
    </row>
    <row r="36" spans="1:2" ht="13.5" customHeight="1">
      <c r="A36" s="13" t="s">
        <v>57</v>
      </c>
      <c r="B36" s="13">
        <f>SUMIF('EC International II'!C4:C74,"MUL",'EC International II'!I4:I74)</f>
        <v>0</v>
      </c>
    </row>
    <row r="37" spans="1:2" ht="13.5" customHeight="1">
      <c r="A37" s="13" t="s">
        <v>10</v>
      </c>
      <c r="B37" s="13">
        <f>SUMIF('EC International II'!C4:C74,"NMF",'EC International II'!I4:I74)</f>
        <v>102</v>
      </c>
    </row>
    <row r="38" spans="1:2" ht="13.5" customHeight="1">
      <c r="A38" s="13" t="s">
        <v>62</v>
      </c>
      <c r="B38" s="13">
        <f>SUMIF('EC International II'!C4:C74,"OSK",'EC International II'!I4:I74)</f>
        <v>0</v>
      </c>
    </row>
    <row r="39" spans="1:2" ht="13.5" customHeight="1">
      <c r="A39" s="13" t="s">
        <v>12</v>
      </c>
      <c r="B39" s="13">
        <f>SUMIF('EC International II'!C4:C74,"PZM",'EC International II'!I4:I74)</f>
        <v>0</v>
      </c>
    </row>
    <row r="40" spans="1:2" ht="13.5" customHeight="1">
      <c r="A40" s="13" t="s">
        <v>8</v>
      </c>
      <c r="B40" s="13">
        <f>SUMIF('EC International II'!C4:C74,"RFME",'EC International II'!I4:I74)</f>
        <v>0</v>
      </c>
    </row>
    <row r="41" spans="1:2" ht="13.5" customHeight="1">
      <c r="A41" s="13" t="s">
        <v>19</v>
      </c>
      <c r="B41" s="13">
        <f>SUMIF('EC International II'!C4:C74,"SMF",'EC International II'!I4:I74)</f>
        <v>0</v>
      </c>
    </row>
    <row r="42" spans="1:2" ht="13.5" customHeight="1">
      <c r="A42" s="13" t="s">
        <v>15</v>
      </c>
      <c r="B42" s="13">
        <f>SUMIF('EC International II'!C4:C74,"SML",'EC International II'!I4:I74)</f>
        <v>0</v>
      </c>
    </row>
    <row r="43" spans="1:2" ht="13.5" customHeight="1">
      <c r="A43" s="13" t="s">
        <v>6</v>
      </c>
      <c r="B43" s="13">
        <f>SUMIF('EC International II'!C4:C74,"SVEMO",'EC International II'!I4:I74)</f>
        <v>0</v>
      </c>
    </row>
  </sheetData>
  <mergeCells count="1">
    <mergeCell ref="A1:B1"/>
  </mergeCells>
  <pageMargins left="0" right="0" top="0" bottom="0" header="0" footer="0"/>
  <pageSetup scale="81" orientation="portrait"/>
  <headerFooter>
    <oddFooter>&amp;"Helvetica,Regular"&amp;11&amp;P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53"/>
  <sheetViews>
    <sheetView showGridLines="0" workbookViewId="0">
      <selection activeCell="G12" sqref="G12"/>
    </sheetView>
  </sheetViews>
  <sheetFormatPr defaultColWidth="4.07421875" defaultRowHeight="13.5" customHeight="1"/>
  <cols>
    <col min="1" max="1" width="4.07421875" style="13" customWidth="1"/>
    <col min="2" max="2" width="20" style="13" customWidth="1"/>
    <col min="3" max="3" width="6.61328125" style="13" customWidth="1"/>
    <col min="4" max="4" width="7.61328125" style="13" customWidth="1"/>
    <col min="5" max="5" width="9.4609375" style="13" customWidth="1"/>
    <col min="6" max="7" width="9.69140625" style="13" customWidth="1"/>
    <col min="8" max="8" width="9.61328125" style="13" customWidth="1"/>
    <col min="9" max="9" width="5.23046875" style="13" customWidth="1"/>
    <col min="10" max="10" width="4.07421875" style="13" customWidth="1"/>
    <col min="11" max="11" width="4.921875" style="13" customWidth="1"/>
    <col min="12" max="12" width="5" style="13" customWidth="1"/>
    <col min="13" max="256" width="4.07421875" style="13" customWidth="1"/>
    <col min="257" max="16384" width="4.07421875" style="1"/>
  </cols>
  <sheetData>
    <row r="1" spans="1:12" ht="35.4" customHeight="1">
      <c r="A1" s="123" t="s">
        <v>75</v>
      </c>
      <c r="B1" s="124"/>
      <c r="C1" s="124"/>
      <c r="D1" s="124"/>
      <c r="E1" s="124"/>
      <c r="F1" s="124"/>
      <c r="G1" s="140"/>
      <c r="H1" s="124"/>
      <c r="I1" s="124"/>
    </row>
    <row r="2" spans="1:12" ht="24.75" customHeight="1">
      <c r="A2" s="141" t="s">
        <v>1</v>
      </c>
      <c r="B2" s="141" t="s">
        <v>2</v>
      </c>
      <c r="C2" s="141" t="s">
        <v>3</v>
      </c>
      <c r="D2" s="141" t="s">
        <v>4</v>
      </c>
      <c r="E2" s="72">
        <v>42847</v>
      </c>
      <c r="F2" s="72">
        <v>42882</v>
      </c>
      <c r="G2" s="72">
        <v>42883</v>
      </c>
      <c r="H2" s="72">
        <v>42953</v>
      </c>
      <c r="I2" s="73"/>
    </row>
    <row r="3" spans="1:12" ht="24" customHeight="1">
      <c r="A3" s="142"/>
      <c r="B3" s="142"/>
      <c r="C3" s="142"/>
      <c r="D3" s="142"/>
      <c r="E3" s="74" t="s">
        <v>67</v>
      </c>
      <c r="F3" s="74" t="s">
        <v>76</v>
      </c>
      <c r="G3" s="75" t="s">
        <v>76</v>
      </c>
      <c r="H3" s="74" t="s">
        <v>69</v>
      </c>
      <c r="I3" s="73" t="s">
        <v>5</v>
      </c>
    </row>
    <row r="4" spans="1:12" ht="17.100000000000001" customHeight="1">
      <c r="A4" s="76">
        <v>1</v>
      </c>
      <c r="B4" s="112" t="s">
        <v>100</v>
      </c>
      <c r="C4" s="20" t="s">
        <v>14</v>
      </c>
      <c r="D4" s="20" t="s">
        <v>88</v>
      </c>
      <c r="E4" s="21">
        <v>100</v>
      </c>
      <c r="F4" s="30">
        <v>100</v>
      </c>
      <c r="G4" s="48">
        <v>85</v>
      </c>
      <c r="H4" s="30"/>
      <c r="I4" s="67">
        <f>SUM(E4:H4)</f>
        <v>285</v>
      </c>
    </row>
    <row r="5" spans="1:12" ht="17.100000000000001" customHeight="1">
      <c r="A5" s="76">
        <v>2</v>
      </c>
      <c r="B5" s="112" t="s">
        <v>101</v>
      </c>
      <c r="C5" s="20" t="s">
        <v>11</v>
      </c>
      <c r="D5" s="20" t="s">
        <v>86</v>
      </c>
      <c r="E5" s="21">
        <v>85</v>
      </c>
      <c r="F5" s="30">
        <v>70</v>
      </c>
      <c r="G5" s="48">
        <v>100</v>
      </c>
      <c r="H5" s="30"/>
      <c r="I5" s="67">
        <f>SUM(E5:H5)</f>
        <v>255</v>
      </c>
    </row>
    <row r="6" spans="1:12" ht="17.100000000000001" customHeight="1">
      <c r="A6" s="76">
        <v>3</v>
      </c>
      <c r="B6" s="112" t="s">
        <v>102</v>
      </c>
      <c r="C6" s="34" t="s">
        <v>10</v>
      </c>
      <c r="D6" s="34" t="s">
        <v>86</v>
      </c>
      <c r="E6" s="30">
        <v>70</v>
      </c>
      <c r="F6" s="30">
        <v>85</v>
      </c>
      <c r="G6" s="48">
        <v>70</v>
      </c>
      <c r="H6" s="30"/>
      <c r="I6" s="67">
        <f>SUM(E6:H6)</f>
        <v>225</v>
      </c>
      <c r="L6" s="14"/>
    </row>
    <row r="7" spans="1:12" ht="17.100000000000001" customHeight="1">
      <c r="A7" s="76">
        <v>4</v>
      </c>
      <c r="B7" s="112" t="s">
        <v>103</v>
      </c>
      <c r="C7" s="34" t="s">
        <v>11</v>
      </c>
      <c r="D7" s="34" t="s">
        <v>104</v>
      </c>
      <c r="E7" s="30">
        <v>60</v>
      </c>
      <c r="F7" s="30">
        <v>55</v>
      </c>
      <c r="G7" s="48">
        <v>35</v>
      </c>
      <c r="H7" s="30"/>
      <c r="I7" s="67">
        <f>SUM(E7:H7)</f>
        <v>150</v>
      </c>
    </row>
    <row r="8" spans="1:12" ht="17.100000000000001" customHeight="1">
      <c r="A8" s="76">
        <v>5</v>
      </c>
      <c r="B8" s="112" t="s">
        <v>109</v>
      </c>
      <c r="C8" s="34" t="s">
        <v>11</v>
      </c>
      <c r="D8" s="34" t="s">
        <v>88</v>
      </c>
      <c r="E8" s="30">
        <v>35</v>
      </c>
      <c r="F8" s="30">
        <v>50</v>
      </c>
      <c r="G8" s="48">
        <v>55</v>
      </c>
      <c r="H8" s="30"/>
      <c r="I8" s="67">
        <f>SUM(E8:H8)</f>
        <v>140</v>
      </c>
    </row>
    <row r="9" spans="1:12" ht="17.100000000000001" customHeight="1">
      <c r="A9" s="76">
        <v>6</v>
      </c>
      <c r="B9" s="112" t="s">
        <v>106</v>
      </c>
      <c r="C9" s="34" t="s">
        <v>7</v>
      </c>
      <c r="D9" s="34" t="s">
        <v>86</v>
      </c>
      <c r="E9" s="30">
        <v>50</v>
      </c>
      <c r="F9" s="30">
        <v>45</v>
      </c>
      <c r="G9" s="48">
        <v>40</v>
      </c>
      <c r="H9" s="30"/>
      <c r="I9" s="67">
        <f>SUM(E9:H9)</f>
        <v>135</v>
      </c>
    </row>
    <row r="10" spans="1:12" ht="17.100000000000001" customHeight="1">
      <c r="A10" s="76">
        <v>7</v>
      </c>
      <c r="B10" s="112" t="s">
        <v>108</v>
      </c>
      <c r="C10" s="34" t="s">
        <v>10</v>
      </c>
      <c r="D10" s="34" t="s">
        <v>88</v>
      </c>
      <c r="E10" s="30">
        <v>40</v>
      </c>
      <c r="F10" s="30">
        <v>40</v>
      </c>
      <c r="G10" s="48">
        <v>45</v>
      </c>
      <c r="H10" s="30"/>
      <c r="I10" s="67">
        <f>SUM(E10:H10)</f>
        <v>125</v>
      </c>
    </row>
    <row r="11" spans="1:12" ht="17.100000000000001" customHeight="1">
      <c r="A11" s="76">
        <v>8</v>
      </c>
      <c r="B11" s="112" t="s">
        <v>105</v>
      </c>
      <c r="C11" s="34" t="s">
        <v>22</v>
      </c>
      <c r="D11" s="34" t="s">
        <v>82</v>
      </c>
      <c r="E11" s="30">
        <v>55</v>
      </c>
      <c r="F11" s="30">
        <v>35</v>
      </c>
      <c r="G11" s="48">
        <v>30</v>
      </c>
      <c r="H11" s="30"/>
      <c r="I11" s="67">
        <f>SUM(E11:H11)</f>
        <v>120</v>
      </c>
      <c r="L11" s="14"/>
    </row>
    <row r="12" spans="1:12" ht="17.100000000000001" customHeight="1">
      <c r="A12" s="76">
        <v>9</v>
      </c>
      <c r="B12" s="112" t="s">
        <v>241</v>
      </c>
      <c r="C12" s="34" t="s">
        <v>10</v>
      </c>
      <c r="D12" s="34" t="s">
        <v>88</v>
      </c>
      <c r="E12" s="30"/>
      <c r="F12" s="30">
        <v>60</v>
      </c>
      <c r="G12" s="48">
        <v>60</v>
      </c>
      <c r="H12" s="30"/>
      <c r="I12" s="67">
        <f>SUM(E12:H12)</f>
        <v>120</v>
      </c>
    </row>
    <row r="13" spans="1:12" ht="17.100000000000001" customHeight="1">
      <c r="A13" s="76">
        <v>10</v>
      </c>
      <c r="B13" s="112" t="s">
        <v>112</v>
      </c>
      <c r="C13" s="34" t="s">
        <v>14</v>
      </c>
      <c r="D13" s="34" t="s">
        <v>86</v>
      </c>
      <c r="E13" s="30">
        <v>22</v>
      </c>
      <c r="F13" s="30">
        <v>30</v>
      </c>
      <c r="G13" s="48">
        <v>50</v>
      </c>
      <c r="H13" s="30"/>
      <c r="I13" s="67">
        <f>SUM(E13:H13)</f>
        <v>102</v>
      </c>
    </row>
    <row r="14" spans="1:12" ht="17.100000000000001" customHeight="1">
      <c r="A14" s="76">
        <v>11</v>
      </c>
      <c r="B14" s="112" t="s">
        <v>115</v>
      </c>
      <c r="C14" s="34" t="s">
        <v>10</v>
      </c>
      <c r="D14" s="34" t="s">
        <v>104</v>
      </c>
      <c r="E14" s="30">
        <v>16</v>
      </c>
      <c r="F14" s="30">
        <v>25</v>
      </c>
      <c r="G14" s="48">
        <v>22</v>
      </c>
      <c r="H14" s="30"/>
      <c r="I14" s="67">
        <f>SUM(E14:H14)</f>
        <v>63</v>
      </c>
    </row>
    <row r="15" spans="1:12" ht="17.100000000000001" customHeight="1">
      <c r="A15" s="76">
        <v>12</v>
      </c>
      <c r="B15" s="112" t="s">
        <v>117</v>
      </c>
      <c r="C15" s="34" t="s">
        <v>7</v>
      </c>
      <c r="D15" s="34" t="s">
        <v>104</v>
      </c>
      <c r="E15" s="30">
        <v>12</v>
      </c>
      <c r="F15" s="30">
        <v>22</v>
      </c>
      <c r="G15" s="48">
        <v>25</v>
      </c>
      <c r="H15" s="30"/>
      <c r="I15" s="67">
        <f>SUM(E15:H15)</f>
        <v>59</v>
      </c>
    </row>
    <row r="16" spans="1:12" ht="17.100000000000001" customHeight="1">
      <c r="A16" s="76">
        <v>13</v>
      </c>
      <c r="B16" s="112" t="s">
        <v>120</v>
      </c>
      <c r="C16" s="34" t="s">
        <v>121</v>
      </c>
      <c r="D16" s="34" t="s">
        <v>104</v>
      </c>
      <c r="E16" s="30">
        <v>8</v>
      </c>
      <c r="F16" s="30">
        <v>20</v>
      </c>
      <c r="G16" s="48">
        <v>20</v>
      </c>
      <c r="H16" s="30"/>
      <c r="I16" s="67">
        <f>SUM(E16:H16)</f>
        <v>48</v>
      </c>
    </row>
    <row r="17" spans="1:9" ht="17.100000000000001" customHeight="1">
      <c r="A17" s="76">
        <v>14</v>
      </c>
      <c r="B17" s="112" t="s">
        <v>107</v>
      </c>
      <c r="C17" s="34" t="s">
        <v>11</v>
      </c>
      <c r="D17" s="34" t="s">
        <v>86</v>
      </c>
      <c r="E17" s="30">
        <v>45</v>
      </c>
      <c r="F17" s="30"/>
      <c r="G17" s="48"/>
      <c r="H17" s="30"/>
      <c r="I17" s="67">
        <f>SUM(E17:H17)</f>
        <v>45</v>
      </c>
    </row>
    <row r="18" spans="1:9" ht="17.100000000000001" customHeight="1">
      <c r="A18" s="76">
        <v>15</v>
      </c>
      <c r="B18" s="112" t="s">
        <v>110</v>
      </c>
      <c r="C18" s="34" t="s">
        <v>11</v>
      </c>
      <c r="D18" s="34" t="s">
        <v>84</v>
      </c>
      <c r="E18" s="30">
        <v>30</v>
      </c>
      <c r="F18" s="30"/>
      <c r="G18" s="48"/>
      <c r="H18" s="30"/>
      <c r="I18" s="67">
        <f>SUM(E18:H18)</f>
        <v>30</v>
      </c>
    </row>
    <row r="19" spans="1:9" ht="17.100000000000001" customHeight="1">
      <c r="A19" s="76">
        <v>16</v>
      </c>
      <c r="B19" s="112" t="s">
        <v>111</v>
      </c>
      <c r="C19" s="34" t="s">
        <v>17</v>
      </c>
      <c r="D19" s="34" t="s">
        <v>82</v>
      </c>
      <c r="E19" s="30">
        <v>25</v>
      </c>
      <c r="F19" s="30"/>
      <c r="G19" s="48"/>
      <c r="H19" s="30"/>
      <c r="I19" s="67">
        <f>SUM(E19:H19)</f>
        <v>25</v>
      </c>
    </row>
    <row r="20" spans="1:9" ht="17.100000000000001" customHeight="1">
      <c r="A20" s="76">
        <v>17</v>
      </c>
      <c r="B20" s="112" t="s">
        <v>113</v>
      </c>
      <c r="C20" s="34" t="s">
        <v>14</v>
      </c>
      <c r="D20" s="34" t="s">
        <v>88</v>
      </c>
      <c r="E20" s="30">
        <v>20</v>
      </c>
      <c r="F20" s="30"/>
      <c r="G20" s="48"/>
      <c r="H20" s="30"/>
      <c r="I20" s="67">
        <f>SUM(E20:H20)</f>
        <v>20</v>
      </c>
    </row>
    <row r="21" spans="1:9" ht="17.100000000000001" customHeight="1">
      <c r="A21" s="76">
        <v>18</v>
      </c>
      <c r="B21" s="112" t="s">
        <v>114</v>
      </c>
      <c r="C21" s="34" t="s">
        <v>11</v>
      </c>
      <c r="D21" s="34" t="s">
        <v>82</v>
      </c>
      <c r="E21" s="30">
        <v>18</v>
      </c>
      <c r="F21" s="30"/>
      <c r="G21" s="48"/>
      <c r="H21" s="30"/>
      <c r="I21" s="67">
        <f>SUM(E21:H21)</f>
        <v>18</v>
      </c>
    </row>
    <row r="22" spans="1:9" ht="17.100000000000001" customHeight="1">
      <c r="A22" s="76">
        <v>19</v>
      </c>
      <c r="B22" s="112" t="s">
        <v>116</v>
      </c>
      <c r="C22" s="34" t="s">
        <v>14</v>
      </c>
      <c r="D22" s="34" t="s">
        <v>86</v>
      </c>
      <c r="E22" s="30">
        <v>14</v>
      </c>
      <c r="F22" s="30"/>
      <c r="G22" s="48"/>
      <c r="H22" s="30"/>
      <c r="I22" s="67">
        <f>SUM(E22:H22)</f>
        <v>14</v>
      </c>
    </row>
    <row r="23" spans="1:9" ht="17.100000000000001" customHeight="1">
      <c r="A23" s="76">
        <v>20</v>
      </c>
      <c r="B23" s="112" t="s">
        <v>118</v>
      </c>
      <c r="C23" s="34" t="s">
        <v>16</v>
      </c>
      <c r="D23" s="34" t="s">
        <v>88</v>
      </c>
      <c r="E23" s="30">
        <v>10</v>
      </c>
      <c r="F23" s="30"/>
      <c r="G23" s="48"/>
      <c r="H23" s="30"/>
      <c r="I23" s="67">
        <f>SUM(E23:H23)</f>
        <v>10</v>
      </c>
    </row>
    <row r="24" spans="1:9" ht="17.100000000000001" customHeight="1">
      <c r="A24" s="76">
        <v>21</v>
      </c>
      <c r="B24" s="112" t="s">
        <v>119</v>
      </c>
      <c r="C24" s="34" t="s">
        <v>16</v>
      </c>
      <c r="D24" s="34" t="s">
        <v>82</v>
      </c>
      <c r="E24" s="30">
        <v>9</v>
      </c>
      <c r="F24" s="30"/>
      <c r="G24" s="48"/>
      <c r="H24" s="30"/>
      <c r="I24" s="67">
        <f>SUM(E24:H24)</f>
        <v>9</v>
      </c>
    </row>
    <row r="25" spans="1:9" ht="17.100000000000001" customHeight="1">
      <c r="A25" s="76">
        <v>22</v>
      </c>
      <c r="B25" s="112"/>
      <c r="C25" s="34"/>
      <c r="D25" s="34"/>
      <c r="E25" s="30"/>
      <c r="F25" s="30"/>
      <c r="G25" s="48"/>
      <c r="H25" s="30"/>
      <c r="I25" s="67">
        <f t="shared" ref="I25:I53" si="0">SUM(E25:H25)</f>
        <v>0</v>
      </c>
    </row>
    <row r="26" spans="1:9" ht="17.100000000000001" customHeight="1">
      <c r="A26" s="76">
        <v>23</v>
      </c>
      <c r="B26" s="112"/>
      <c r="C26" s="34"/>
      <c r="D26" s="34"/>
      <c r="E26" s="30"/>
      <c r="F26" s="30"/>
      <c r="G26" s="48"/>
      <c r="H26" s="30"/>
      <c r="I26" s="67">
        <f t="shared" si="0"/>
        <v>0</v>
      </c>
    </row>
    <row r="27" spans="1:9" ht="17.100000000000001" customHeight="1">
      <c r="A27" s="76">
        <v>24</v>
      </c>
      <c r="B27" s="112"/>
      <c r="C27" s="34"/>
      <c r="D27" s="34"/>
      <c r="E27" s="30"/>
      <c r="F27" s="30"/>
      <c r="G27" s="48"/>
      <c r="H27" s="30"/>
      <c r="I27" s="67">
        <f t="shared" si="0"/>
        <v>0</v>
      </c>
    </row>
    <row r="28" spans="1:9" ht="17.100000000000001" customHeight="1">
      <c r="A28" s="76">
        <v>25</v>
      </c>
      <c r="B28" s="112"/>
      <c r="C28" s="34"/>
      <c r="D28" s="34"/>
      <c r="E28" s="30"/>
      <c r="F28" s="30"/>
      <c r="G28" s="48"/>
      <c r="H28" s="30"/>
      <c r="I28" s="67">
        <f t="shared" si="0"/>
        <v>0</v>
      </c>
    </row>
    <row r="29" spans="1:9" ht="17.100000000000001" customHeight="1">
      <c r="A29" s="76">
        <v>26</v>
      </c>
      <c r="B29" s="112"/>
      <c r="C29" s="34"/>
      <c r="D29" s="34"/>
      <c r="E29" s="30"/>
      <c r="F29" s="30"/>
      <c r="G29" s="48"/>
      <c r="H29" s="30"/>
      <c r="I29" s="67">
        <f t="shared" si="0"/>
        <v>0</v>
      </c>
    </row>
    <row r="30" spans="1:9" ht="17.100000000000001" customHeight="1">
      <c r="A30" s="76">
        <v>27</v>
      </c>
      <c r="B30" s="112"/>
      <c r="C30" s="34"/>
      <c r="D30" s="34"/>
      <c r="E30" s="30"/>
      <c r="F30" s="30"/>
      <c r="G30" s="48"/>
      <c r="H30" s="30"/>
      <c r="I30" s="67">
        <f t="shared" si="0"/>
        <v>0</v>
      </c>
    </row>
    <row r="31" spans="1:9" ht="17.100000000000001" customHeight="1">
      <c r="A31" s="76">
        <v>28</v>
      </c>
      <c r="B31" s="112"/>
      <c r="C31" s="34"/>
      <c r="D31" s="34"/>
      <c r="E31" s="30"/>
      <c r="F31" s="30"/>
      <c r="G31" s="48"/>
      <c r="H31" s="30"/>
      <c r="I31" s="67">
        <f t="shared" si="0"/>
        <v>0</v>
      </c>
    </row>
    <row r="32" spans="1:9" ht="17.100000000000001" customHeight="1">
      <c r="A32" s="76">
        <v>29</v>
      </c>
      <c r="B32" s="112"/>
      <c r="C32" s="34"/>
      <c r="D32" s="34"/>
      <c r="E32" s="30"/>
      <c r="F32" s="30"/>
      <c r="G32" s="48"/>
      <c r="H32" s="30"/>
      <c r="I32" s="67">
        <f t="shared" si="0"/>
        <v>0</v>
      </c>
    </row>
    <row r="33" spans="1:9" ht="17.100000000000001" customHeight="1">
      <c r="A33" s="76">
        <v>30</v>
      </c>
      <c r="B33" s="112"/>
      <c r="C33" s="34"/>
      <c r="D33" s="34"/>
      <c r="E33" s="30"/>
      <c r="F33" s="30"/>
      <c r="G33" s="48"/>
      <c r="H33" s="30"/>
      <c r="I33" s="67">
        <f t="shared" si="0"/>
        <v>0</v>
      </c>
    </row>
    <row r="34" spans="1:9" ht="17.100000000000001" customHeight="1">
      <c r="A34" s="76">
        <v>31</v>
      </c>
      <c r="B34" s="112"/>
      <c r="C34" s="34"/>
      <c r="D34" s="34"/>
      <c r="E34" s="30"/>
      <c r="F34" s="30"/>
      <c r="G34" s="48"/>
      <c r="H34" s="30"/>
      <c r="I34" s="67">
        <f t="shared" si="0"/>
        <v>0</v>
      </c>
    </row>
    <row r="35" spans="1:9" ht="17.100000000000001" customHeight="1">
      <c r="A35" s="76">
        <v>32</v>
      </c>
      <c r="B35" s="112"/>
      <c r="C35" s="34"/>
      <c r="D35" s="34"/>
      <c r="E35" s="30"/>
      <c r="F35" s="30"/>
      <c r="G35" s="48"/>
      <c r="H35" s="30"/>
      <c r="I35" s="67">
        <f t="shared" si="0"/>
        <v>0</v>
      </c>
    </row>
    <row r="36" spans="1:9" ht="17.100000000000001" customHeight="1">
      <c r="A36" s="76">
        <v>33</v>
      </c>
      <c r="B36" s="112"/>
      <c r="C36" s="34"/>
      <c r="D36" s="34"/>
      <c r="E36" s="30"/>
      <c r="F36" s="30"/>
      <c r="G36" s="48"/>
      <c r="H36" s="30"/>
      <c r="I36" s="67">
        <f t="shared" si="0"/>
        <v>0</v>
      </c>
    </row>
    <row r="37" spans="1:9" ht="17.100000000000001" customHeight="1">
      <c r="A37" s="76">
        <v>34</v>
      </c>
      <c r="B37" s="112"/>
      <c r="C37" s="34"/>
      <c r="D37" s="34"/>
      <c r="E37" s="30"/>
      <c r="F37" s="30"/>
      <c r="G37" s="48"/>
      <c r="H37" s="30"/>
      <c r="I37" s="67">
        <f t="shared" si="0"/>
        <v>0</v>
      </c>
    </row>
    <row r="38" spans="1:9" ht="17.100000000000001" customHeight="1">
      <c r="A38" s="76">
        <v>35</v>
      </c>
      <c r="B38" s="112"/>
      <c r="C38" s="34"/>
      <c r="D38" s="34"/>
      <c r="E38" s="30"/>
      <c r="F38" s="30"/>
      <c r="G38" s="48"/>
      <c r="H38" s="30"/>
      <c r="I38" s="67">
        <f t="shared" si="0"/>
        <v>0</v>
      </c>
    </row>
    <row r="39" spans="1:9" ht="17.100000000000001" customHeight="1">
      <c r="A39" s="76">
        <v>36</v>
      </c>
      <c r="B39" s="112"/>
      <c r="C39" s="34"/>
      <c r="D39" s="34"/>
      <c r="E39" s="30"/>
      <c r="F39" s="30"/>
      <c r="G39" s="48"/>
      <c r="H39" s="30"/>
      <c r="I39" s="67">
        <f t="shared" si="0"/>
        <v>0</v>
      </c>
    </row>
    <row r="40" spans="1:9" ht="17.100000000000001" customHeight="1">
      <c r="A40" s="76">
        <v>37</v>
      </c>
      <c r="B40" s="112"/>
      <c r="C40" s="34"/>
      <c r="D40" s="34"/>
      <c r="E40" s="30"/>
      <c r="F40" s="30"/>
      <c r="G40" s="48"/>
      <c r="H40" s="30"/>
      <c r="I40" s="67">
        <f t="shared" si="0"/>
        <v>0</v>
      </c>
    </row>
    <row r="41" spans="1:9" ht="17.100000000000001" customHeight="1">
      <c r="A41" s="76">
        <v>38</v>
      </c>
      <c r="B41" s="112"/>
      <c r="C41" s="34"/>
      <c r="D41" s="34"/>
      <c r="E41" s="30"/>
      <c r="F41" s="30"/>
      <c r="G41" s="48"/>
      <c r="H41" s="30"/>
      <c r="I41" s="67">
        <f t="shared" si="0"/>
        <v>0</v>
      </c>
    </row>
    <row r="42" spans="1:9" ht="17.100000000000001" customHeight="1">
      <c r="A42" s="76">
        <v>39</v>
      </c>
      <c r="B42" s="112"/>
      <c r="C42" s="34"/>
      <c r="D42" s="34"/>
      <c r="E42" s="30"/>
      <c r="F42" s="30"/>
      <c r="G42" s="48"/>
      <c r="H42" s="30"/>
      <c r="I42" s="67">
        <f t="shared" si="0"/>
        <v>0</v>
      </c>
    </row>
    <row r="43" spans="1:9" ht="17.100000000000001" customHeight="1">
      <c r="A43" s="76">
        <v>40</v>
      </c>
      <c r="B43" s="112"/>
      <c r="C43" s="34"/>
      <c r="D43" s="34"/>
      <c r="E43" s="30"/>
      <c r="F43" s="30"/>
      <c r="G43" s="48"/>
      <c r="H43" s="30"/>
      <c r="I43" s="67">
        <f t="shared" si="0"/>
        <v>0</v>
      </c>
    </row>
    <row r="44" spans="1:9" ht="17.100000000000001" customHeight="1">
      <c r="A44" s="76">
        <v>41</v>
      </c>
      <c r="B44" s="112"/>
      <c r="C44" s="34"/>
      <c r="D44" s="34"/>
      <c r="E44" s="30"/>
      <c r="F44" s="30"/>
      <c r="G44" s="48"/>
      <c r="H44" s="30"/>
      <c r="I44" s="67">
        <f t="shared" si="0"/>
        <v>0</v>
      </c>
    </row>
    <row r="45" spans="1:9" ht="17.100000000000001" customHeight="1">
      <c r="A45" s="76">
        <v>42</v>
      </c>
      <c r="B45" s="112"/>
      <c r="C45" s="34"/>
      <c r="D45" s="34"/>
      <c r="E45" s="30"/>
      <c r="F45" s="30"/>
      <c r="G45" s="48"/>
      <c r="H45" s="30"/>
      <c r="I45" s="67">
        <f t="shared" si="0"/>
        <v>0</v>
      </c>
    </row>
    <row r="46" spans="1:9" ht="17.100000000000001" customHeight="1">
      <c r="A46" s="76">
        <v>43</v>
      </c>
      <c r="B46" s="112"/>
      <c r="C46" s="34"/>
      <c r="D46" s="34"/>
      <c r="E46" s="30"/>
      <c r="F46" s="30"/>
      <c r="G46" s="48"/>
      <c r="H46" s="30"/>
      <c r="I46" s="67">
        <f t="shared" si="0"/>
        <v>0</v>
      </c>
    </row>
    <row r="47" spans="1:9" ht="17.100000000000001" customHeight="1">
      <c r="A47" s="76">
        <v>44</v>
      </c>
      <c r="B47" s="112"/>
      <c r="C47" s="34"/>
      <c r="D47" s="34"/>
      <c r="E47" s="30"/>
      <c r="F47" s="30"/>
      <c r="G47" s="48"/>
      <c r="H47" s="30"/>
      <c r="I47" s="67">
        <f t="shared" si="0"/>
        <v>0</v>
      </c>
    </row>
    <row r="48" spans="1:9" ht="17.100000000000001" customHeight="1">
      <c r="A48" s="76">
        <v>45</v>
      </c>
      <c r="B48" s="112"/>
      <c r="C48" s="34"/>
      <c r="D48" s="34"/>
      <c r="E48" s="30"/>
      <c r="F48" s="30"/>
      <c r="G48" s="48"/>
      <c r="H48" s="30"/>
      <c r="I48" s="67">
        <f t="shared" si="0"/>
        <v>0</v>
      </c>
    </row>
    <row r="49" spans="1:9" ht="17.100000000000001" customHeight="1">
      <c r="A49" s="76">
        <v>46</v>
      </c>
      <c r="B49" s="112"/>
      <c r="C49" s="34"/>
      <c r="D49" s="34"/>
      <c r="E49" s="30"/>
      <c r="F49" s="30"/>
      <c r="G49" s="48"/>
      <c r="H49" s="30"/>
      <c r="I49" s="67">
        <f t="shared" si="0"/>
        <v>0</v>
      </c>
    </row>
    <row r="50" spans="1:9" ht="17.100000000000001" customHeight="1">
      <c r="A50" s="76">
        <v>47</v>
      </c>
      <c r="B50" s="112"/>
      <c r="C50" s="34"/>
      <c r="D50" s="34"/>
      <c r="E50" s="30"/>
      <c r="F50" s="30"/>
      <c r="G50" s="48"/>
      <c r="H50" s="30"/>
      <c r="I50" s="67">
        <f t="shared" si="0"/>
        <v>0</v>
      </c>
    </row>
    <row r="51" spans="1:9" ht="17.100000000000001" customHeight="1">
      <c r="A51" s="76">
        <v>48</v>
      </c>
      <c r="B51" s="112"/>
      <c r="C51" s="34"/>
      <c r="D51" s="34"/>
      <c r="E51" s="30"/>
      <c r="F51" s="30"/>
      <c r="G51" s="48"/>
      <c r="H51" s="30"/>
      <c r="I51" s="67">
        <f t="shared" si="0"/>
        <v>0</v>
      </c>
    </row>
    <row r="52" spans="1:9" ht="17.100000000000001" customHeight="1">
      <c r="A52" s="76">
        <v>49</v>
      </c>
      <c r="B52" s="112"/>
      <c r="C52" s="34"/>
      <c r="D52" s="34"/>
      <c r="E52" s="30"/>
      <c r="F52" s="30"/>
      <c r="G52" s="48"/>
      <c r="H52" s="30"/>
      <c r="I52" s="67">
        <f t="shared" si="0"/>
        <v>0</v>
      </c>
    </row>
    <row r="53" spans="1:9" ht="17.100000000000001" customHeight="1">
      <c r="A53" s="76">
        <v>50</v>
      </c>
      <c r="B53" s="112"/>
      <c r="C53" s="34"/>
      <c r="D53" s="34"/>
      <c r="E53" s="30"/>
      <c r="F53" s="30"/>
      <c r="G53" s="48"/>
      <c r="H53" s="30"/>
      <c r="I53" s="67">
        <f t="shared" si="0"/>
        <v>0</v>
      </c>
    </row>
  </sheetData>
  <sheetProtection algorithmName="SHA-512" hashValue="mOWUM/rIYmqlBvuwINxJHIKunJiKGw2Eur15BiIa4NuahtkHgHn4l/j58YeEgKhdInagLMx0pKV3teBfFR10WA==" saltValue="xttDyB4kARQrZXxgs390CA==" spinCount="100000" sheet="1" objects="1" scenarios="1" formatColumns="0" selectLockedCells="1" sort="0"/>
  <sortState ref="B4:I24">
    <sortCondition descending="1" ref="I4:I24"/>
  </sortState>
  <mergeCells count="5">
    <mergeCell ref="A1:I1"/>
    <mergeCell ref="A2:A3"/>
    <mergeCell ref="B2:B3"/>
    <mergeCell ref="C2:C3"/>
    <mergeCell ref="D2:D3"/>
  </mergeCells>
  <phoneticPr fontId="17" type="noConversion"/>
  <pageMargins left="0" right="0" top="0" bottom="0" header="0" footer="0"/>
  <pageSetup scale="81" orientation="portrait"/>
  <headerFooter>
    <oddFooter>&amp;"Helvetica,Regular"&amp;11&amp;P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43"/>
  <sheetViews>
    <sheetView showGridLines="0" workbookViewId="0">
      <selection activeCell="A28" sqref="A28"/>
    </sheetView>
  </sheetViews>
  <sheetFormatPr defaultColWidth="6.61328125" defaultRowHeight="13.5" customHeight="1"/>
  <cols>
    <col min="1" max="256" width="6.61328125" style="13" customWidth="1"/>
    <col min="257" max="16384" width="6.61328125" style="1"/>
  </cols>
  <sheetData>
    <row r="1" spans="1:2" ht="27.9" customHeight="1">
      <c r="A1" s="125" t="s">
        <v>58</v>
      </c>
      <c r="B1" s="126"/>
    </row>
    <row r="2" spans="1:2" ht="14.1" customHeight="1">
      <c r="A2" s="5" t="s">
        <v>27</v>
      </c>
      <c r="B2" s="5" t="s">
        <v>13</v>
      </c>
    </row>
    <row r="3" spans="1:2" ht="14.1" customHeight="1">
      <c r="A3" s="13" t="s">
        <v>9</v>
      </c>
      <c r="B3" s="13">
        <f>SUMIF('Women''s Championship'!C4:C50,"ACCR",'Women''s Championship'!I4:I50)</f>
        <v>0</v>
      </c>
    </row>
    <row r="4" spans="1:2" ht="14.1" customHeight="1">
      <c r="A4" s="13" t="s">
        <v>14</v>
      </c>
      <c r="B4" s="13">
        <f>SUMIF('Women''s Championship'!C4:C50,"ACU",'Women''s Championship'!I4:I50)</f>
        <v>421</v>
      </c>
    </row>
    <row r="5" spans="1:2" ht="14.1" customHeight="1">
      <c r="A5" s="13" t="s">
        <v>37</v>
      </c>
      <c r="B5" s="13">
        <f>SUMIF('Women''s Championship'!C4:C50,"AMA",'Women''s Championship'!I4:I50)</f>
        <v>0</v>
      </c>
    </row>
    <row r="6" spans="1:2" ht="14.1" customHeight="1">
      <c r="A6" s="13" t="s">
        <v>38</v>
      </c>
      <c r="B6" s="13">
        <f>SUMIF('Women''s Championship'!C4:C50,"AMOTOE",'Women''s Championship'!I4:I50)</f>
        <v>0</v>
      </c>
    </row>
    <row r="7" spans="1:2" ht="14.1" customHeight="1">
      <c r="A7" s="13" t="s">
        <v>63</v>
      </c>
      <c r="B7" s="13">
        <f>SUMIF('Women''s Championship'!C4:C50,"AMZS",'Women''s Championship'!I4:I50)</f>
        <v>0</v>
      </c>
    </row>
    <row r="8" spans="1:2" ht="14.1" customHeight="1">
      <c r="A8" s="13" t="s">
        <v>39</v>
      </c>
      <c r="B8" s="13">
        <f>SUMIF('Women''s Championship'!C4:C50,"BFMS",'Women''s Championship'!I4:I50)</f>
        <v>0</v>
      </c>
    </row>
    <row r="9" spans="1:2" ht="14.1" customHeight="1">
      <c r="A9" s="13" t="s">
        <v>40</v>
      </c>
      <c r="B9" s="14">
        <f>SUMIF('Women''s Championship'!C4:C50,"BIHAMK",'Women''s Championship'!I4:I50)</f>
        <v>0</v>
      </c>
    </row>
    <row r="10" spans="1:2" ht="14.1" customHeight="1">
      <c r="A10" s="13" t="s">
        <v>41</v>
      </c>
      <c r="B10" s="13">
        <f>SUMIF('Women''s Championship'!C4:C50,"BMF",'Women''s Championship'!I4:I50)</f>
        <v>0</v>
      </c>
    </row>
    <row r="11" spans="1:2" ht="14.1" customHeight="1">
      <c r="A11" s="13" t="s">
        <v>42</v>
      </c>
      <c r="B11" s="13">
        <f>SUMIF('Women''s Championship'!C4:C50,"CMA",'Women''s Championship'!I4:I50)</f>
        <v>0</v>
      </c>
    </row>
    <row r="12" spans="1:2" ht="13.5" customHeight="1">
      <c r="A12" s="13" t="s">
        <v>25</v>
      </c>
      <c r="B12" s="13">
        <f>SUMIF('Women''s Championship'!C4:C50,"CTM",'Women''s Championship'!I4:I50)</f>
        <v>0</v>
      </c>
    </row>
    <row r="13" spans="1:2" ht="13.5" customHeight="1">
      <c r="A13" s="13" t="s">
        <v>43</v>
      </c>
      <c r="B13" s="13">
        <f>SUMIF('Women''s Championship'!C4:C50,"CYMF",'Women''s Championship'!I4:I50)</f>
        <v>0</v>
      </c>
    </row>
    <row r="14" spans="1:2" ht="13.5" customHeight="1">
      <c r="A14" s="13" t="s">
        <v>11</v>
      </c>
      <c r="B14" s="13">
        <f>SUMIF('Women''s Championship'!C4:C50,"DMSB",'Women''s Championship'!I4:I50)</f>
        <v>638</v>
      </c>
    </row>
    <row r="15" spans="1:2" ht="13.5" customHeight="1">
      <c r="A15" s="13" t="s">
        <v>23</v>
      </c>
      <c r="B15" s="13">
        <f>SUMIF('Women''s Championship'!C4:C50,"DMU",'Women''s Championship'!I4:I50)</f>
        <v>0</v>
      </c>
    </row>
    <row r="16" spans="1:2" ht="13.5" customHeight="1">
      <c r="A16" s="13" t="s">
        <v>22</v>
      </c>
      <c r="B16" s="13">
        <f>SUMIF('Women''s Championship'!C4:C50,"EMF",'Women''s Championship'!I4:I50)</f>
        <v>120</v>
      </c>
    </row>
    <row r="17" spans="1:2" ht="13.5" customHeight="1">
      <c r="A17" s="13" t="s">
        <v>16</v>
      </c>
      <c r="B17" s="13">
        <f>SUMIF('Women''s Championship'!C4:C50,"FFM",'Women''s Championship'!I4:I50)</f>
        <v>19</v>
      </c>
    </row>
    <row r="18" spans="1:2" ht="13.5" customHeight="1">
      <c r="A18" s="13" t="s">
        <v>44</v>
      </c>
      <c r="B18" s="13">
        <f>SUMIF('Women''s Championship'!C4:C50,"FMA",'Women''s Championship'!I4:I50)</f>
        <v>0</v>
      </c>
    </row>
    <row r="19" spans="1:2" ht="13.5" customHeight="1">
      <c r="A19" s="13" t="s">
        <v>20</v>
      </c>
      <c r="B19" s="13">
        <f>SUMIF('Women''s Championship'!C4:C50,"FMB",'Women''s Championship'!I4:I50)</f>
        <v>0</v>
      </c>
    </row>
    <row r="20" spans="1:2" ht="13.5" customHeight="1">
      <c r="A20" s="13" t="s">
        <v>7</v>
      </c>
      <c r="B20" s="13">
        <f>SUMIF('Women''s Championship'!C4:C50,"FMI",'Women''s Championship'!I4:I50)</f>
        <v>194</v>
      </c>
    </row>
    <row r="21" spans="1:2" ht="13.5" customHeight="1">
      <c r="A21" s="13" t="s">
        <v>45</v>
      </c>
      <c r="B21" s="13">
        <f>SUMIF('Women''s Championship'!C4:C50,"FMP",'Women''s Championship'!I4:I50)</f>
        <v>0</v>
      </c>
    </row>
    <row r="22" spans="1:2" ht="13.5" customHeight="1">
      <c r="A22" s="13" t="s">
        <v>46</v>
      </c>
      <c r="B22" s="13">
        <f>SUMIF('Women''s Championship'!C4:C50,"FMRM",'Women''s Championship'!I4:I50)</f>
        <v>0</v>
      </c>
    </row>
    <row r="23" spans="1:2" ht="13.5" customHeight="1">
      <c r="A23" s="13" t="s">
        <v>47</v>
      </c>
      <c r="B23" s="13">
        <f>SUMIF('Women''s Championship'!C4:C50,"FMS",'Women''s Championship'!I4:I50)</f>
        <v>0</v>
      </c>
    </row>
    <row r="24" spans="1:2" ht="13.5" customHeight="1">
      <c r="A24" s="13" t="s">
        <v>48</v>
      </c>
      <c r="B24" s="13">
        <f>SUMIF('Women''s Championship'!C4:C50,"FMU",'Women''s Championship'!I4:I50)</f>
        <v>0</v>
      </c>
    </row>
    <row r="25" spans="1:2" ht="13.5" customHeight="1">
      <c r="A25" s="13" t="s">
        <v>49</v>
      </c>
      <c r="B25" s="13">
        <f>SUMIF('Women''s Championship'!C4:C50,"FRM",'Women''s Championship'!I4:I50)</f>
        <v>0</v>
      </c>
    </row>
    <row r="26" spans="1:2" ht="13.5" customHeight="1">
      <c r="A26" s="13" t="s">
        <v>17</v>
      </c>
      <c r="B26" s="13">
        <f>SUMIF('Women''s Championship'!C4:C50,"KNMV",'Women''s Championship'!I4:I50)</f>
        <v>25</v>
      </c>
    </row>
    <row r="27" spans="1:2" ht="13.5" customHeight="1">
      <c r="A27" s="13" t="s">
        <v>64</v>
      </c>
      <c r="B27" s="13">
        <f>SUMIF('Women''s Championship'!C4:C50,"LaMSF",'Women''s Championship'!I4:I50)</f>
        <v>0</v>
      </c>
    </row>
    <row r="28" spans="1:2" ht="13.5" customHeight="1">
      <c r="A28" s="13" t="s">
        <v>50</v>
      </c>
      <c r="B28" s="13">
        <f>SUMIF('Women''s Championship'!C4:C50,"LMSF",'Women''s Championship'!I4:I50)</f>
        <v>0</v>
      </c>
    </row>
    <row r="29" spans="1:2" ht="13.5" customHeight="1">
      <c r="A29" s="13" t="s">
        <v>24</v>
      </c>
      <c r="B29" s="13">
        <f>SUMIF('Women''s Championship'!C4:C50,"MA",'Women''s Championship'!I4:I50)</f>
        <v>0</v>
      </c>
    </row>
    <row r="30" spans="1:2" ht="13.5" customHeight="1">
      <c r="A30" s="13" t="s">
        <v>51</v>
      </c>
      <c r="B30" s="13">
        <f>SUMIF('Women''s Championship'!C4:C50,"MAMS",'Women''s Championship'!I4:I50)</f>
        <v>0</v>
      </c>
    </row>
    <row r="31" spans="1:2" ht="13.5" customHeight="1">
      <c r="A31" s="13" t="s">
        <v>52</v>
      </c>
      <c r="B31" s="13">
        <f>SUMIF('Women''s Championship'!C4:C50,"MCM",'Women''s Championship'!I4:I50)</f>
        <v>0</v>
      </c>
    </row>
    <row r="32" spans="1:2" ht="13.5" customHeight="1">
      <c r="A32" s="13" t="s">
        <v>53</v>
      </c>
      <c r="B32" s="13">
        <f>SUMIF('Women''s Championship'!C4:C50,"MCUI",'Women''s Championship'!I4:I50)</f>
        <v>0</v>
      </c>
    </row>
    <row r="33" spans="1:2" ht="13.5" customHeight="1">
      <c r="A33" s="13" t="s">
        <v>54</v>
      </c>
      <c r="B33" s="13">
        <f>SUMIF('Women''s Championship'!C4:C50,"FMJ",'Women''s Championship'!I4:I50)</f>
        <v>0</v>
      </c>
    </row>
    <row r="34" spans="1:2" ht="13.5" customHeight="1">
      <c r="A34" s="13" t="s">
        <v>55</v>
      </c>
      <c r="B34" s="13">
        <f>SUMIF('Women''s Championship'!C4:C50,"FMR",'Women''s Championship'!I4:I50)</f>
        <v>0</v>
      </c>
    </row>
    <row r="35" spans="1:2" ht="13.5" customHeight="1">
      <c r="A35" s="13" t="s">
        <v>56</v>
      </c>
      <c r="B35" s="13">
        <f>SUMIF('Women''s Championship'!C4:C50,"MSI",'Women''s Championship'!I4:I50)</f>
        <v>0</v>
      </c>
    </row>
    <row r="36" spans="1:2" ht="13.5" customHeight="1">
      <c r="A36" s="13" t="s">
        <v>57</v>
      </c>
      <c r="B36" s="13">
        <f>SUMIF('Women''s Championship'!C4:C50,"MUL",'Women''s Championship'!I4:I50)</f>
        <v>0</v>
      </c>
    </row>
    <row r="37" spans="1:2" ht="13.5" customHeight="1">
      <c r="A37" s="13" t="s">
        <v>10</v>
      </c>
      <c r="B37" s="13">
        <f>SUMIF('Women''s Championship'!C4:C50,"NMF",'Women''s Championship'!I4:I50)</f>
        <v>533</v>
      </c>
    </row>
    <row r="38" spans="1:2" ht="13.5" customHeight="1">
      <c r="A38" s="13" t="s">
        <v>62</v>
      </c>
      <c r="B38" s="13">
        <f>SUMIF('Women''s Championship'!C4:C50,"OSK",'Women''s Championship'!I4:I50)</f>
        <v>0</v>
      </c>
    </row>
    <row r="39" spans="1:2" ht="13.5" customHeight="1">
      <c r="A39" s="13" t="s">
        <v>12</v>
      </c>
      <c r="B39" s="13">
        <f>SUMIF('Women''s Championship'!C4:C50,"PZM",'Women''s Championship'!I4:I50)</f>
        <v>0</v>
      </c>
    </row>
    <row r="40" spans="1:2" ht="13.5" customHeight="1">
      <c r="A40" s="13" t="s">
        <v>8</v>
      </c>
      <c r="B40" s="13">
        <f>SUMIF('Women''s Championship'!C4:C50,"RFME",'Women''s Championship'!I4:I50)</f>
        <v>0</v>
      </c>
    </row>
    <row r="41" spans="1:2" ht="13.5" customHeight="1">
      <c r="A41" s="13" t="s">
        <v>19</v>
      </c>
      <c r="B41" s="13">
        <f>SUMIF('Women''s Championship'!C4:C50,"SMF",'Women''s Championship'!I4:I50)</f>
        <v>0</v>
      </c>
    </row>
    <row r="42" spans="1:2" ht="13.5" customHeight="1">
      <c r="A42" s="13" t="s">
        <v>15</v>
      </c>
      <c r="B42" s="13">
        <f>SUMIF('Women''s Championship'!C4:C50,"SML",'Women''s Championship'!I4:I50)</f>
        <v>0</v>
      </c>
    </row>
    <row r="43" spans="1:2" ht="13.5" customHeight="1">
      <c r="A43" s="13" t="s">
        <v>6</v>
      </c>
      <c r="B43" s="13">
        <f>SUMIF('Women''s Championship'!C4:C50,"SVEMO",'Women''s Championship'!I4:I50)</f>
        <v>0</v>
      </c>
    </row>
  </sheetData>
  <mergeCells count="1">
    <mergeCell ref="A1:B1"/>
  </mergeCells>
  <pageMargins left="0" right="0" top="0" bottom="0" header="0" footer="0"/>
  <pageSetup scale="81" orientation="portrait"/>
  <headerFooter>
    <oddFooter>&amp;"Helvetica,Regular"&amp;11&amp;P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53"/>
  <sheetViews>
    <sheetView showGridLines="0" workbookViewId="0">
      <selection activeCell="F10" sqref="F10"/>
    </sheetView>
  </sheetViews>
  <sheetFormatPr defaultColWidth="4.07421875" defaultRowHeight="13.5" customHeight="1"/>
  <cols>
    <col min="1" max="1" width="4.07421875" style="13" customWidth="1"/>
    <col min="2" max="2" width="19.07421875" style="13" customWidth="1"/>
    <col min="3" max="3" width="6.61328125" style="13" customWidth="1"/>
    <col min="4" max="4" width="7.61328125" style="13" customWidth="1"/>
    <col min="5" max="5" width="9.69140625" style="13" customWidth="1"/>
    <col min="6" max="7" width="10" style="13" customWidth="1"/>
    <col min="8" max="8" width="9.4609375" style="13" customWidth="1"/>
    <col min="9" max="9" width="5.23046875" style="13" hidden="1" customWidth="1"/>
    <col min="10" max="10" width="4.07421875" style="13" customWidth="1"/>
    <col min="11" max="11" width="4.921875" style="13" customWidth="1"/>
    <col min="12" max="12" width="5" style="13" customWidth="1"/>
    <col min="13" max="256" width="4.07421875" style="13" customWidth="1"/>
    <col min="257" max="16384" width="4.07421875" style="1"/>
  </cols>
  <sheetData>
    <row r="1" spans="1:12" ht="35.4" customHeight="1">
      <c r="A1" s="123" t="s">
        <v>77</v>
      </c>
      <c r="B1" s="124"/>
      <c r="C1" s="124"/>
      <c r="D1" s="124"/>
      <c r="E1" s="124"/>
      <c r="F1" s="124"/>
      <c r="G1" s="140"/>
      <c r="H1" s="124"/>
      <c r="I1" s="124"/>
    </row>
    <row r="2" spans="1:12" ht="24.75" customHeight="1">
      <c r="A2" s="141" t="s">
        <v>1</v>
      </c>
      <c r="B2" s="141" t="s">
        <v>2</v>
      </c>
      <c r="C2" s="141" t="s">
        <v>3</v>
      </c>
      <c r="D2" s="141" t="s">
        <v>4</v>
      </c>
      <c r="E2" s="77">
        <v>42847</v>
      </c>
      <c r="F2" s="78">
        <v>42882</v>
      </c>
      <c r="G2" s="78">
        <v>42883</v>
      </c>
      <c r="H2" s="78">
        <v>42952</v>
      </c>
      <c r="I2" s="73"/>
    </row>
    <row r="3" spans="1:12" ht="24" customHeight="1">
      <c r="A3" s="142"/>
      <c r="B3" s="142"/>
      <c r="C3" s="142"/>
      <c r="D3" s="142"/>
      <c r="E3" s="79" t="s">
        <v>67</v>
      </c>
      <c r="F3" s="80" t="s">
        <v>76</v>
      </c>
      <c r="G3" s="80" t="s">
        <v>76</v>
      </c>
      <c r="H3" s="80" t="s">
        <v>69</v>
      </c>
      <c r="I3" s="73" t="s">
        <v>5</v>
      </c>
    </row>
    <row r="4" spans="1:12" ht="17.100000000000001" customHeight="1">
      <c r="A4" s="76">
        <v>1</v>
      </c>
      <c r="B4" s="112" t="s">
        <v>244</v>
      </c>
      <c r="C4" s="20" t="s">
        <v>64</v>
      </c>
      <c r="D4" s="20" t="s">
        <v>88</v>
      </c>
      <c r="E4" s="21"/>
      <c r="F4" s="30">
        <v>60</v>
      </c>
      <c r="G4" s="48"/>
      <c r="H4" s="30"/>
      <c r="I4" s="31">
        <f t="shared" ref="I4:I50" si="0">SUM(E4:H4)</f>
        <v>60</v>
      </c>
    </row>
    <row r="5" spans="1:12" ht="17.100000000000001" customHeight="1">
      <c r="A5" s="76">
        <v>2</v>
      </c>
      <c r="B5" s="112" t="s">
        <v>132</v>
      </c>
      <c r="C5" s="20" t="s">
        <v>17</v>
      </c>
      <c r="D5" s="20" t="s">
        <v>86</v>
      </c>
      <c r="E5" s="21">
        <v>35</v>
      </c>
      <c r="F5" s="30"/>
      <c r="G5" s="48"/>
      <c r="H5" s="30"/>
      <c r="I5" s="31">
        <f t="shared" si="0"/>
        <v>35</v>
      </c>
    </row>
    <row r="6" spans="1:12" ht="17.100000000000001" customHeight="1">
      <c r="A6" s="76">
        <v>3</v>
      </c>
      <c r="B6" s="112" t="s">
        <v>123</v>
      </c>
      <c r="C6" s="34" t="s">
        <v>14</v>
      </c>
      <c r="D6" s="34" t="s">
        <v>124</v>
      </c>
      <c r="E6" s="30">
        <v>85</v>
      </c>
      <c r="F6" s="30"/>
      <c r="G6" s="48"/>
      <c r="H6" s="30"/>
      <c r="I6" s="31">
        <f t="shared" si="0"/>
        <v>85</v>
      </c>
      <c r="L6" s="14"/>
    </row>
    <row r="7" spans="1:12" ht="17.100000000000001" customHeight="1">
      <c r="A7" s="76">
        <v>4</v>
      </c>
      <c r="B7" s="112" t="s">
        <v>128</v>
      </c>
      <c r="C7" s="34" t="s">
        <v>17</v>
      </c>
      <c r="D7" s="34" t="s">
        <v>129</v>
      </c>
      <c r="E7" s="30">
        <v>50</v>
      </c>
      <c r="F7" s="30"/>
      <c r="G7" s="48"/>
      <c r="H7" s="30"/>
      <c r="I7" s="31">
        <f t="shared" si="0"/>
        <v>50</v>
      </c>
    </row>
    <row r="8" spans="1:12" ht="17.100000000000001" customHeight="1">
      <c r="A8" s="76">
        <v>5</v>
      </c>
      <c r="B8" s="112" t="s">
        <v>122</v>
      </c>
      <c r="C8" s="34" t="s">
        <v>17</v>
      </c>
      <c r="D8" s="34" t="s">
        <v>88</v>
      </c>
      <c r="E8" s="30">
        <v>100</v>
      </c>
      <c r="F8" s="30">
        <v>100</v>
      </c>
      <c r="G8" s="48">
        <v>100</v>
      </c>
      <c r="H8" s="30"/>
      <c r="I8" s="31">
        <f t="shared" si="0"/>
        <v>300</v>
      </c>
    </row>
    <row r="9" spans="1:12" ht="17.100000000000001" customHeight="1">
      <c r="A9" s="76">
        <v>6</v>
      </c>
      <c r="B9" s="112" t="s">
        <v>131</v>
      </c>
      <c r="C9" s="34" t="s">
        <v>11</v>
      </c>
      <c r="D9" s="34" t="s">
        <v>86</v>
      </c>
      <c r="E9" s="30">
        <v>40</v>
      </c>
      <c r="F9" s="30"/>
      <c r="G9" s="48"/>
      <c r="H9" s="30"/>
      <c r="I9" s="31">
        <f t="shared" si="0"/>
        <v>40</v>
      </c>
    </row>
    <row r="10" spans="1:12" ht="17.100000000000001" customHeight="1">
      <c r="A10" s="76">
        <v>7</v>
      </c>
      <c r="B10" s="112" t="s">
        <v>127</v>
      </c>
      <c r="C10" s="34" t="s">
        <v>14</v>
      </c>
      <c r="D10" s="34" t="s">
        <v>86</v>
      </c>
      <c r="E10" s="30">
        <v>55</v>
      </c>
      <c r="F10" s="30"/>
      <c r="G10" s="48"/>
      <c r="H10" s="30"/>
      <c r="I10" s="31">
        <f t="shared" si="0"/>
        <v>55</v>
      </c>
    </row>
    <row r="11" spans="1:12" ht="17.100000000000001" customHeight="1">
      <c r="A11" s="76">
        <v>8</v>
      </c>
      <c r="B11" s="112" t="s">
        <v>130</v>
      </c>
      <c r="C11" s="34" t="s">
        <v>17</v>
      </c>
      <c r="D11" s="34" t="s">
        <v>124</v>
      </c>
      <c r="E11" s="30">
        <v>45</v>
      </c>
      <c r="F11" s="30"/>
      <c r="G11" s="48"/>
      <c r="H11" s="30"/>
      <c r="I11" s="31">
        <f t="shared" si="0"/>
        <v>45</v>
      </c>
      <c r="L11" s="14"/>
    </row>
    <row r="12" spans="1:12" ht="17.100000000000001" customHeight="1">
      <c r="A12" s="76">
        <v>9</v>
      </c>
      <c r="B12" s="112" t="s">
        <v>126</v>
      </c>
      <c r="C12" s="34" t="s">
        <v>14</v>
      </c>
      <c r="D12" s="34" t="s">
        <v>124</v>
      </c>
      <c r="E12" s="30">
        <v>60</v>
      </c>
      <c r="F12" s="30">
        <v>70</v>
      </c>
      <c r="G12" s="48">
        <v>70</v>
      </c>
      <c r="H12" s="30"/>
      <c r="I12" s="31">
        <f t="shared" si="0"/>
        <v>200</v>
      </c>
    </row>
    <row r="13" spans="1:12" ht="17.100000000000001" customHeight="1">
      <c r="A13" s="76">
        <v>10</v>
      </c>
      <c r="B13" s="112" t="s">
        <v>125</v>
      </c>
      <c r="C13" s="34" t="s">
        <v>16</v>
      </c>
      <c r="D13" s="34" t="s">
        <v>88</v>
      </c>
      <c r="E13" s="30">
        <v>70</v>
      </c>
      <c r="F13" s="30">
        <v>85</v>
      </c>
      <c r="G13" s="48">
        <v>85</v>
      </c>
      <c r="H13" s="30"/>
      <c r="I13" s="31">
        <f t="shared" si="0"/>
        <v>240</v>
      </c>
    </row>
    <row r="14" spans="1:12" ht="17.100000000000001" customHeight="1">
      <c r="A14" s="76">
        <v>11</v>
      </c>
      <c r="B14" s="112"/>
      <c r="C14" s="34"/>
      <c r="D14" s="34"/>
      <c r="E14" s="30"/>
      <c r="F14" s="30"/>
      <c r="G14" s="48"/>
      <c r="H14" s="30"/>
      <c r="I14" s="31">
        <f t="shared" si="0"/>
        <v>0</v>
      </c>
    </row>
    <row r="15" spans="1:12" ht="17.100000000000001" customHeight="1">
      <c r="A15" s="76">
        <v>12</v>
      </c>
      <c r="B15" s="112"/>
      <c r="C15" s="20"/>
      <c r="D15" s="20"/>
      <c r="E15" s="21"/>
      <c r="F15" s="30"/>
      <c r="G15" s="48"/>
      <c r="H15" s="30"/>
      <c r="I15" s="38">
        <f t="shared" si="0"/>
        <v>0</v>
      </c>
    </row>
    <row r="16" spans="1:12" ht="17.100000000000001" customHeight="1">
      <c r="A16" s="76">
        <v>13</v>
      </c>
      <c r="B16" s="112"/>
      <c r="C16" s="20"/>
      <c r="D16" s="20"/>
      <c r="E16" s="21"/>
      <c r="F16" s="30"/>
      <c r="G16" s="48"/>
      <c r="H16" s="30"/>
      <c r="I16" s="36">
        <f t="shared" si="0"/>
        <v>0</v>
      </c>
    </row>
    <row r="17" spans="1:9" ht="17.100000000000001" customHeight="1">
      <c r="A17" s="76">
        <v>14</v>
      </c>
      <c r="B17" s="112"/>
      <c r="C17" s="34"/>
      <c r="D17" s="34"/>
      <c r="E17" s="30"/>
      <c r="F17" s="30"/>
      <c r="G17" s="48"/>
      <c r="H17" s="30"/>
      <c r="I17" s="36">
        <f t="shared" si="0"/>
        <v>0</v>
      </c>
    </row>
    <row r="18" spans="1:9" ht="17.100000000000001" customHeight="1">
      <c r="A18" s="76">
        <v>15</v>
      </c>
      <c r="B18" s="112"/>
      <c r="C18" s="34"/>
      <c r="D18" s="34"/>
      <c r="E18" s="30"/>
      <c r="F18" s="30"/>
      <c r="G18" s="48"/>
      <c r="H18" s="30"/>
      <c r="I18" s="36">
        <f t="shared" si="0"/>
        <v>0</v>
      </c>
    </row>
    <row r="19" spans="1:9" ht="17.100000000000001" customHeight="1">
      <c r="A19" s="76">
        <v>16</v>
      </c>
      <c r="B19" s="112"/>
      <c r="C19" s="34"/>
      <c r="D19" s="34"/>
      <c r="E19" s="30"/>
      <c r="F19" s="30"/>
      <c r="G19" s="48"/>
      <c r="H19" s="30"/>
      <c r="I19" s="36">
        <f t="shared" si="0"/>
        <v>0</v>
      </c>
    </row>
    <row r="20" spans="1:9" ht="17.100000000000001" customHeight="1">
      <c r="A20" s="76">
        <v>17</v>
      </c>
      <c r="B20" s="112"/>
      <c r="C20" s="34"/>
      <c r="D20" s="34"/>
      <c r="E20" s="30"/>
      <c r="F20" s="30"/>
      <c r="G20" s="48"/>
      <c r="H20" s="30"/>
      <c r="I20" s="36">
        <f t="shared" si="0"/>
        <v>0</v>
      </c>
    </row>
    <row r="21" spans="1:9" ht="17.100000000000001" customHeight="1">
      <c r="A21" s="76">
        <v>18</v>
      </c>
      <c r="B21" s="112"/>
      <c r="C21" s="34"/>
      <c r="D21" s="34"/>
      <c r="E21" s="30"/>
      <c r="F21" s="30"/>
      <c r="G21" s="48"/>
      <c r="H21" s="30"/>
      <c r="I21" s="36">
        <f t="shared" si="0"/>
        <v>0</v>
      </c>
    </row>
    <row r="22" spans="1:9" ht="17.100000000000001" customHeight="1">
      <c r="A22" s="76">
        <v>19</v>
      </c>
      <c r="B22" s="112"/>
      <c r="C22" s="34"/>
      <c r="D22" s="34"/>
      <c r="E22" s="30"/>
      <c r="F22" s="30"/>
      <c r="G22" s="48"/>
      <c r="H22" s="30"/>
      <c r="I22" s="36">
        <f t="shared" si="0"/>
        <v>0</v>
      </c>
    </row>
    <row r="23" spans="1:9" ht="17.100000000000001" customHeight="1">
      <c r="A23" s="76">
        <v>20</v>
      </c>
      <c r="B23" s="112"/>
      <c r="C23" s="34"/>
      <c r="D23" s="34"/>
      <c r="E23" s="30"/>
      <c r="F23" s="30"/>
      <c r="G23" s="48"/>
      <c r="H23" s="30"/>
      <c r="I23" s="36">
        <f t="shared" si="0"/>
        <v>0</v>
      </c>
    </row>
    <row r="24" spans="1:9" ht="17.100000000000001" customHeight="1">
      <c r="A24" s="76">
        <v>21</v>
      </c>
      <c r="B24" s="112"/>
      <c r="C24" s="34"/>
      <c r="D24" s="34"/>
      <c r="E24" s="30"/>
      <c r="F24" s="30"/>
      <c r="G24" s="48"/>
      <c r="H24" s="30"/>
      <c r="I24" s="36">
        <f t="shared" si="0"/>
        <v>0</v>
      </c>
    </row>
    <row r="25" spans="1:9" ht="17.100000000000001" customHeight="1">
      <c r="A25" s="76">
        <v>22</v>
      </c>
      <c r="B25" s="112"/>
      <c r="C25" s="34"/>
      <c r="D25" s="34"/>
      <c r="E25" s="30"/>
      <c r="F25" s="30"/>
      <c r="G25" s="48"/>
      <c r="H25" s="30"/>
      <c r="I25" s="36">
        <f t="shared" si="0"/>
        <v>0</v>
      </c>
    </row>
    <row r="26" spans="1:9" ht="17.100000000000001" customHeight="1">
      <c r="A26" s="76">
        <v>23</v>
      </c>
      <c r="B26" s="112"/>
      <c r="C26" s="20"/>
      <c r="D26" s="20"/>
      <c r="E26" s="21"/>
      <c r="F26" s="30"/>
      <c r="G26" s="48"/>
      <c r="H26" s="30"/>
      <c r="I26" s="36">
        <f t="shared" si="0"/>
        <v>0</v>
      </c>
    </row>
    <row r="27" spans="1:9" ht="17.100000000000001" customHeight="1">
      <c r="A27" s="76">
        <v>24</v>
      </c>
      <c r="B27" s="112"/>
      <c r="C27" s="20"/>
      <c r="D27" s="20"/>
      <c r="E27" s="21"/>
      <c r="F27" s="30"/>
      <c r="G27" s="48"/>
      <c r="H27" s="30"/>
      <c r="I27" s="36">
        <f t="shared" si="0"/>
        <v>0</v>
      </c>
    </row>
    <row r="28" spans="1:9" ht="17.100000000000001" customHeight="1">
      <c r="A28" s="76">
        <v>25</v>
      </c>
      <c r="B28" s="112"/>
      <c r="C28" s="34"/>
      <c r="D28" s="34"/>
      <c r="E28" s="30"/>
      <c r="F28" s="30"/>
      <c r="G28" s="48"/>
      <c r="H28" s="30"/>
      <c r="I28" s="36">
        <f t="shared" si="0"/>
        <v>0</v>
      </c>
    </row>
    <row r="29" spans="1:9" ht="17.100000000000001" customHeight="1">
      <c r="A29" s="76">
        <v>26</v>
      </c>
      <c r="B29" s="112"/>
      <c r="C29" s="34"/>
      <c r="D29" s="34"/>
      <c r="E29" s="30"/>
      <c r="F29" s="30"/>
      <c r="G29" s="48"/>
      <c r="H29" s="30"/>
      <c r="I29" s="36">
        <f t="shared" si="0"/>
        <v>0</v>
      </c>
    </row>
    <row r="30" spans="1:9" ht="17.100000000000001" customHeight="1">
      <c r="A30" s="76">
        <v>27</v>
      </c>
      <c r="B30" s="112"/>
      <c r="C30" s="34"/>
      <c r="D30" s="34"/>
      <c r="E30" s="30"/>
      <c r="F30" s="30"/>
      <c r="G30" s="48"/>
      <c r="H30" s="30"/>
      <c r="I30" s="36">
        <f t="shared" si="0"/>
        <v>0</v>
      </c>
    </row>
    <row r="31" spans="1:9" ht="17.100000000000001" customHeight="1">
      <c r="A31" s="76">
        <v>28</v>
      </c>
      <c r="B31" s="112"/>
      <c r="C31" s="34"/>
      <c r="D31" s="34"/>
      <c r="E31" s="30"/>
      <c r="F31" s="30"/>
      <c r="G31" s="48"/>
      <c r="H31" s="30"/>
      <c r="I31" s="36">
        <f t="shared" si="0"/>
        <v>0</v>
      </c>
    </row>
    <row r="32" spans="1:9" ht="17.100000000000001" customHeight="1">
      <c r="A32" s="76">
        <v>29</v>
      </c>
      <c r="B32" s="112"/>
      <c r="C32" s="34"/>
      <c r="D32" s="34"/>
      <c r="E32" s="30"/>
      <c r="F32" s="30"/>
      <c r="G32" s="48"/>
      <c r="H32" s="30"/>
      <c r="I32" s="36">
        <f t="shared" si="0"/>
        <v>0</v>
      </c>
    </row>
    <row r="33" spans="1:9" ht="17.100000000000001" customHeight="1">
      <c r="A33" s="76">
        <v>30</v>
      </c>
      <c r="B33" s="112"/>
      <c r="C33" s="34"/>
      <c r="D33" s="34"/>
      <c r="E33" s="30"/>
      <c r="F33" s="30"/>
      <c r="G33" s="48"/>
      <c r="H33" s="30"/>
      <c r="I33" s="36">
        <f t="shared" si="0"/>
        <v>0</v>
      </c>
    </row>
    <row r="34" spans="1:9" ht="17.100000000000001" customHeight="1">
      <c r="A34" s="76">
        <v>31</v>
      </c>
      <c r="B34" s="112"/>
      <c r="C34" s="34"/>
      <c r="D34" s="34"/>
      <c r="E34" s="30"/>
      <c r="F34" s="30"/>
      <c r="G34" s="48"/>
      <c r="H34" s="30"/>
      <c r="I34" s="36">
        <f t="shared" si="0"/>
        <v>0</v>
      </c>
    </row>
    <row r="35" spans="1:9" ht="17.100000000000001" customHeight="1">
      <c r="A35" s="76">
        <v>32</v>
      </c>
      <c r="B35" s="112"/>
      <c r="C35" s="34"/>
      <c r="D35" s="34"/>
      <c r="E35" s="30"/>
      <c r="F35" s="30"/>
      <c r="G35" s="48"/>
      <c r="H35" s="30"/>
      <c r="I35" s="36">
        <f t="shared" si="0"/>
        <v>0</v>
      </c>
    </row>
    <row r="36" spans="1:9" ht="17.100000000000001" customHeight="1">
      <c r="A36" s="76">
        <v>33</v>
      </c>
      <c r="B36" s="112"/>
      <c r="C36" s="34"/>
      <c r="D36" s="34"/>
      <c r="E36" s="30"/>
      <c r="F36" s="30"/>
      <c r="G36" s="48"/>
      <c r="H36" s="30"/>
      <c r="I36" s="36">
        <f t="shared" si="0"/>
        <v>0</v>
      </c>
    </row>
    <row r="37" spans="1:9" ht="17.100000000000001" customHeight="1">
      <c r="A37" s="76">
        <v>34</v>
      </c>
      <c r="B37" s="112"/>
      <c r="C37" s="20"/>
      <c r="D37" s="20"/>
      <c r="E37" s="21"/>
      <c r="F37" s="30"/>
      <c r="G37" s="48"/>
      <c r="H37" s="30"/>
      <c r="I37" s="36">
        <f t="shared" si="0"/>
        <v>0</v>
      </c>
    </row>
    <row r="38" spans="1:9" ht="17.100000000000001" customHeight="1">
      <c r="A38" s="76">
        <v>35</v>
      </c>
      <c r="B38" s="112"/>
      <c r="C38" s="20"/>
      <c r="D38" s="20"/>
      <c r="E38" s="21"/>
      <c r="F38" s="30"/>
      <c r="G38" s="48"/>
      <c r="H38" s="30"/>
      <c r="I38" s="36">
        <f t="shared" si="0"/>
        <v>0</v>
      </c>
    </row>
    <row r="39" spans="1:9" ht="17.100000000000001" customHeight="1">
      <c r="A39" s="76">
        <v>36</v>
      </c>
      <c r="B39" s="112"/>
      <c r="C39" s="34"/>
      <c r="D39" s="34"/>
      <c r="E39" s="30"/>
      <c r="F39" s="30"/>
      <c r="G39" s="48"/>
      <c r="H39" s="30"/>
      <c r="I39" s="36">
        <f t="shared" si="0"/>
        <v>0</v>
      </c>
    </row>
    <row r="40" spans="1:9" ht="17.100000000000001" customHeight="1">
      <c r="A40" s="76">
        <v>37</v>
      </c>
      <c r="B40" s="112"/>
      <c r="C40" s="34"/>
      <c r="D40" s="34"/>
      <c r="E40" s="30"/>
      <c r="F40" s="30"/>
      <c r="G40" s="48"/>
      <c r="H40" s="30"/>
      <c r="I40" s="36">
        <f t="shared" si="0"/>
        <v>0</v>
      </c>
    </row>
    <row r="41" spans="1:9" ht="17.100000000000001" customHeight="1">
      <c r="A41" s="76">
        <v>38</v>
      </c>
      <c r="B41" s="112"/>
      <c r="C41" s="34"/>
      <c r="D41" s="34"/>
      <c r="E41" s="30"/>
      <c r="F41" s="30"/>
      <c r="G41" s="48"/>
      <c r="H41" s="30"/>
      <c r="I41" s="36">
        <f t="shared" si="0"/>
        <v>0</v>
      </c>
    </row>
    <row r="42" spans="1:9" ht="17.100000000000001" customHeight="1">
      <c r="A42" s="76">
        <v>39</v>
      </c>
      <c r="B42" s="112"/>
      <c r="C42" s="34"/>
      <c r="D42" s="34"/>
      <c r="E42" s="30"/>
      <c r="F42" s="30"/>
      <c r="G42" s="48"/>
      <c r="H42" s="30"/>
      <c r="I42" s="36">
        <f t="shared" si="0"/>
        <v>0</v>
      </c>
    </row>
    <row r="43" spans="1:9" ht="17.100000000000001" customHeight="1">
      <c r="A43" s="76">
        <v>40</v>
      </c>
      <c r="B43" s="112"/>
      <c r="C43" s="34"/>
      <c r="D43" s="34"/>
      <c r="E43" s="30"/>
      <c r="F43" s="30"/>
      <c r="G43" s="48"/>
      <c r="H43" s="30"/>
      <c r="I43" s="36">
        <f t="shared" si="0"/>
        <v>0</v>
      </c>
    </row>
    <row r="44" spans="1:9" ht="17.100000000000001" customHeight="1">
      <c r="A44" s="76">
        <v>41</v>
      </c>
      <c r="B44" s="112"/>
      <c r="C44" s="34"/>
      <c r="D44" s="34"/>
      <c r="E44" s="30"/>
      <c r="F44" s="30"/>
      <c r="G44" s="48"/>
      <c r="H44" s="30"/>
      <c r="I44" s="36">
        <f t="shared" si="0"/>
        <v>0</v>
      </c>
    </row>
    <row r="45" spans="1:9" ht="17.100000000000001" customHeight="1">
      <c r="A45" s="76">
        <v>42</v>
      </c>
      <c r="B45" s="112"/>
      <c r="C45" s="34"/>
      <c r="D45" s="34"/>
      <c r="E45" s="30"/>
      <c r="F45" s="30"/>
      <c r="G45" s="48"/>
      <c r="H45" s="30"/>
      <c r="I45" s="36">
        <f t="shared" si="0"/>
        <v>0</v>
      </c>
    </row>
    <row r="46" spans="1:9" ht="17.100000000000001" customHeight="1">
      <c r="A46" s="76">
        <v>43</v>
      </c>
      <c r="B46" s="112"/>
      <c r="C46" s="34"/>
      <c r="D46" s="34"/>
      <c r="E46" s="30"/>
      <c r="F46" s="30"/>
      <c r="G46" s="48"/>
      <c r="H46" s="30"/>
      <c r="I46" s="36">
        <f t="shared" si="0"/>
        <v>0</v>
      </c>
    </row>
    <row r="47" spans="1:9" ht="17.100000000000001" customHeight="1">
      <c r="A47" s="76">
        <v>44</v>
      </c>
      <c r="B47" s="112"/>
      <c r="C47" s="34"/>
      <c r="D47" s="34"/>
      <c r="E47" s="30"/>
      <c r="F47" s="30"/>
      <c r="G47" s="48"/>
      <c r="H47" s="30"/>
      <c r="I47" s="36">
        <f t="shared" si="0"/>
        <v>0</v>
      </c>
    </row>
    <row r="48" spans="1:9" ht="17.100000000000001" customHeight="1">
      <c r="A48" s="76">
        <v>45</v>
      </c>
      <c r="B48" s="112"/>
      <c r="C48" s="20"/>
      <c r="D48" s="20"/>
      <c r="E48" s="21"/>
      <c r="F48" s="30"/>
      <c r="G48" s="48"/>
      <c r="H48" s="30"/>
      <c r="I48" s="36">
        <f t="shared" si="0"/>
        <v>0</v>
      </c>
    </row>
    <row r="49" spans="1:9" ht="17.100000000000001" customHeight="1">
      <c r="A49" s="76">
        <v>46</v>
      </c>
      <c r="B49" s="112"/>
      <c r="C49" s="20"/>
      <c r="D49" s="20"/>
      <c r="E49" s="21"/>
      <c r="F49" s="30"/>
      <c r="G49" s="48"/>
      <c r="H49" s="30"/>
      <c r="I49" s="36">
        <f t="shared" si="0"/>
        <v>0</v>
      </c>
    </row>
    <row r="50" spans="1:9" ht="17.100000000000001" customHeight="1">
      <c r="A50" s="76">
        <v>47</v>
      </c>
      <c r="B50" s="112"/>
      <c r="C50" s="34"/>
      <c r="D50" s="34"/>
      <c r="E50" s="30"/>
      <c r="F50" s="30"/>
      <c r="G50" s="48"/>
      <c r="H50" s="30"/>
      <c r="I50" s="36">
        <f t="shared" si="0"/>
        <v>0</v>
      </c>
    </row>
    <row r="51" spans="1:9" ht="17.100000000000001" customHeight="1">
      <c r="A51" s="76">
        <v>48</v>
      </c>
      <c r="B51" s="112"/>
      <c r="C51" s="34"/>
      <c r="D51" s="34"/>
      <c r="E51" s="30"/>
      <c r="F51" s="30"/>
      <c r="G51" s="48"/>
      <c r="H51" s="30"/>
    </row>
    <row r="52" spans="1:9" ht="17.100000000000001" customHeight="1">
      <c r="A52" s="76">
        <v>49</v>
      </c>
      <c r="B52" s="112"/>
      <c r="C52" s="34"/>
      <c r="D52" s="34"/>
      <c r="E52" s="30"/>
      <c r="F52" s="30"/>
      <c r="G52" s="48"/>
      <c r="H52" s="30"/>
    </row>
    <row r="53" spans="1:9" ht="17.100000000000001" customHeight="1">
      <c r="A53" s="76">
        <v>50</v>
      </c>
      <c r="B53" s="112"/>
      <c r="C53" s="34"/>
      <c r="D53" s="34"/>
      <c r="E53" s="30"/>
      <c r="F53" s="30"/>
      <c r="G53" s="48"/>
      <c r="H53" s="30"/>
    </row>
  </sheetData>
  <sheetProtection algorithmName="SHA-512" hashValue="nDeTSJlrYUIJ5okGEzFHHSZT45fbUiZhfQLK9X1m4jVuCnTguF9+uYyepLd7lw+AivD0IBOSPn9khTBrYTuloQ==" saltValue="R/5FbBb4T4WLd6tcE5D1+w==" spinCount="100000" sheet="1" objects="1" scenarios="1" formatColumns="0" selectLockedCells="1" sort="0"/>
  <sortState ref="B4:H13">
    <sortCondition ref="B4:B13"/>
  </sortState>
  <mergeCells count="5">
    <mergeCell ref="A1:I1"/>
    <mergeCell ref="A2:A3"/>
    <mergeCell ref="B2:B3"/>
    <mergeCell ref="C2:C3"/>
    <mergeCell ref="D2:D3"/>
  </mergeCells>
  <phoneticPr fontId="17" type="noConversion"/>
  <pageMargins left="0" right="0" top="0" bottom="0" header="0" footer="0"/>
  <pageSetup scale="81" orientation="portrait"/>
  <headerFooter>
    <oddFooter>&amp;"Helvetica,Regular"&amp;11&amp;P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43"/>
  <sheetViews>
    <sheetView showGridLines="0" workbookViewId="0">
      <selection activeCell="A28" sqref="A28"/>
    </sheetView>
  </sheetViews>
  <sheetFormatPr defaultColWidth="6.61328125" defaultRowHeight="13.5" customHeight="1"/>
  <cols>
    <col min="1" max="256" width="6.61328125" style="13" customWidth="1"/>
    <col min="257" max="16384" width="6.61328125" style="1"/>
  </cols>
  <sheetData>
    <row r="1" spans="1:2" ht="27.9" customHeight="1">
      <c r="A1" s="125" t="s">
        <v>58</v>
      </c>
      <c r="B1" s="126"/>
    </row>
    <row r="2" spans="1:2" ht="14.1" customHeight="1">
      <c r="A2" s="5" t="s">
        <v>27</v>
      </c>
      <c r="B2" s="5" t="s">
        <v>13</v>
      </c>
    </row>
    <row r="3" spans="1:2" ht="14.1" customHeight="1">
      <c r="A3" s="13" t="s">
        <v>9</v>
      </c>
      <c r="B3" s="13">
        <f>SUMIF('Women International'!C4:C50,"ACCR",'Women International'!I4:I50)</f>
        <v>0</v>
      </c>
    </row>
    <row r="4" spans="1:2" ht="14.1" customHeight="1">
      <c r="A4" s="13" t="s">
        <v>14</v>
      </c>
      <c r="B4" s="13">
        <f>SUMIF('Women International'!C4:C50,"ACU",'Women International'!I4:I50)</f>
        <v>340</v>
      </c>
    </row>
    <row r="5" spans="1:2" ht="14.1" customHeight="1">
      <c r="A5" s="13" t="s">
        <v>37</v>
      </c>
      <c r="B5" s="13">
        <f>SUMIF('Women International'!C4:C50,"AMA",'Women International'!I4:I50)</f>
        <v>0</v>
      </c>
    </row>
    <row r="6" spans="1:2" ht="14.1" customHeight="1">
      <c r="A6" s="13" t="s">
        <v>38</v>
      </c>
      <c r="B6" s="13">
        <f>SUMIF('Women International'!C4:C50,"AMOTOE",'Women International'!I4:I50)</f>
        <v>0</v>
      </c>
    </row>
    <row r="7" spans="1:2" ht="14.1" customHeight="1">
      <c r="A7" s="13" t="s">
        <v>63</v>
      </c>
      <c r="B7" s="13">
        <f>SUMIF('Women International'!C4:C50,"AMZS",'Women International'!I4:I50)</f>
        <v>0</v>
      </c>
    </row>
    <row r="8" spans="1:2" ht="14.1" customHeight="1">
      <c r="A8" s="13" t="s">
        <v>39</v>
      </c>
      <c r="B8" s="13">
        <f>SUMIF('Women International'!C4:C50,"BFMS",'Women International'!I4:I50)</f>
        <v>0</v>
      </c>
    </row>
    <row r="9" spans="1:2" ht="14.1" customHeight="1">
      <c r="A9" s="13" t="s">
        <v>40</v>
      </c>
      <c r="B9" s="14">
        <f>SUMIF('Women International'!C4:C50,"BIHAMK",'Women International'!I4:I50)</f>
        <v>0</v>
      </c>
    </row>
    <row r="10" spans="1:2" ht="14.1" customHeight="1">
      <c r="A10" s="13" t="s">
        <v>41</v>
      </c>
      <c r="B10" s="13">
        <f>SUMIF('Women International'!C4:C50,"BMF",'Women International'!I4:I50)</f>
        <v>0</v>
      </c>
    </row>
    <row r="11" spans="1:2" ht="14.1" customHeight="1">
      <c r="A11" s="13" t="s">
        <v>42</v>
      </c>
      <c r="B11" s="13">
        <f>SUMIF('Women International'!C4:C50,"CMA",'Women International'!I4:I50)</f>
        <v>0</v>
      </c>
    </row>
    <row r="12" spans="1:2" ht="13.5" customHeight="1">
      <c r="A12" s="13" t="s">
        <v>25</v>
      </c>
      <c r="B12" s="13">
        <f>SUMIF('Women International'!C4:C50,"CTM",'Women International'!I4:I50)</f>
        <v>0</v>
      </c>
    </row>
    <row r="13" spans="1:2" ht="13.5" customHeight="1">
      <c r="A13" s="13" t="s">
        <v>43</v>
      </c>
      <c r="B13" s="13">
        <f>SUMIF('Women International'!C4:C50,"CYMF",'Women International'!I4:I50)</f>
        <v>0</v>
      </c>
    </row>
    <row r="14" spans="1:2" ht="13.5" customHeight="1">
      <c r="A14" s="13" t="s">
        <v>11</v>
      </c>
      <c r="B14" s="13">
        <f>SUMIF('Women International'!C4:C50,"DMSB",'Women International'!I4:I50)</f>
        <v>40</v>
      </c>
    </row>
    <row r="15" spans="1:2" ht="13.5" customHeight="1">
      <c r="A15" s="13" t="s">
        <v>23</v>
      </c>
      <c r="B15" s="13">
        <f>SUMIF('Women International'!C4:C50,"DMU",'Women International'!I4:I50)</f>
        <v>0</v>
      </c>
    </row>
    <row r="16" spans="1:2" ht="13.5" customHeight="1">
      <c r="A16" s="13" t="s">
        <v>22</v>
      </c>
      <c r="B16" s="13">
        <f>SUMIF('Women International'!C4:C50,"EMF",'Women International'!I4:I50)</f>
        <v>0</v>
      </c>
    </row>
    <row r="17" spans="1:2" ht="13.5" customHeight="1">
      <c r="A17" s="13" t="s">
        <v>16</v>
      </c>
      <c r="B17" s="13">
        <f>SUMIF('Women International'!C4:C50,"FFM",'Women International'!I4:I50)</f>
        <v>240</v>
      </c>
    </row>
    <row r="18" spans="1:2" ht="13.5" customHeight="1">
      <c r="A18" s="13" t="s">
        <v>44</v>
      </c>
      <c r="B18" s="13">
        <f>SUMIF('Women International'!C4:C50,"FMA",'Women International'!I4:I50)</f>
        <v>0</v>
      </c>
    </row>
    <row r="19" spans="1:2" ht="13.5" customHeight="1">
      <c r="A19" s="13" t="s">
        <v>20</v>
      </c>
      <c r="B19" s="13">
        <f>SUMIF('Women International'!C4:C50,"FMB",'Women International'!I4:I50)</f>
        <v>0</v>
      </c>
    </row>
    <row r="20" spans="1:2" ht="13.5" customHeight="1">
      <c r="A20" s="13" t="s">
        <v>7</v>
      </c>
      <c r="B20" s="13">
        <f>SUMIF('Women International'!C4:C50,"FMI",'Women International'!I4:I50)</f>
        <v>0</v>
      </c>
    </row>
    <row r="21" spans="1:2" ht="13.5" customHeight="1">
      <c r="A21" s="13" t="s">
        <v>45</v>
      </c>
      <c r="B21" s="13">
        <f>SUMIF('Women International'!C4:C50,"FMP",'Women International'!I4:I50)</f>
        <v>0</v>
      </c>
    </row>
    <row r="22" spans="1:2" ht="13.5" customHeight="1">
      <c r="A22" s="13" t="s">
        <v>46</v>
      </c>
      <c r="B22" s="13">
        <f>SUMIF('Women International'!C4:C50,"FMRM",'Women International'!I4:I50)</f>
        <v>0</v>
      </c>
    </row>
    <row r="23" spans="1:2" ht="13.5" customHeight="1">
      <c r="A23" s="13" t="s">
        <v>47</v>
      </c>
      <c r="B23" s="13">
        <f>SUMIF('Women International'!C4:C50,"FMS",'Women International'!I4:I50)</f>
        <v>0</v>
      </c>
    </row>
    <row r="24" spans="1:2" ht="13.5" customHeight="1">
      <c r="A24" s="13" t="s">
        <v>48</v>
      </c>
      <c r="B24" s="13">
        <f>SUMIF('Women International'!C4:C50,"FMU",'Women International'!I4:I50)</f>
        <v>0</v>
      </c>
    </row>
    <row r="25" spans="1:2" ht="13.5" customHeight="1">
      <c r="A25" s="13" t="s">
        <v>49</v>
      </c>
      <c r="B25" s="13">
        <f>SUMIF('Women International'!C4:C50,"FRM",'Women International'!I4:I50)</f>
        <v>0</v>
      </c>
    </row>
    <row r="26" spans="1:2" ht="13.5" customHeight="1">
      <c r="A26" s="13" t="s">
        <v>17</v>
      </c>
      <c r="B26" s="13">
        <f>SUMIF('Women International'!C4:C50,"KNMV",'Women International'!I4:I50)</f>
        <v>430</v>
      </c>
    </row>
    <row r="27" spans="1:2" ht="13.5" customHeight="1">
      <c r="A27" s="13" t="s">
        <v>64</v>
      </c>
      <c r="B27" s="13">
        <f>SUMIF('Women International'!C4:C50,"LaMSF",'Women International'!I4:I50)</f>
        <v>60</v>
      </c>
    </row>
    <row r="28" spans="1:2" ht="13.5" customHeight="1">
      <c r="A28" s="13" t="s">
        <v>50</v>
      </c>
      <c r="B28" s="13">
        <f>SUMIF('Women International'!C4:C50,"LMSF",'Women International'!I4:I50)</f>
        <v>0</v>
      </c>
    </row>
    <row r="29" spans="1:2" ht="13.5" customHeight="1">
      <c r="A29" s="13" t="s">
        <v>24</v>
      </c>
      <c r="B29" s="13">
        <f>SUMIF('Women International'!C4:C50,"MA",'Women International'!I4:I50)</f>
        <v>0</v>
      </c>
    </row>
    <row r="30" spans="1:2" ht="13.5" customHeight="1">
      <c r="A30" s="13" t="s">
        <v>51</v>
      </c>
      <c r="B30" s="13">
        <f>SUMIF('Women International'!C4:C50,"MAMS",'Women International'!I4:I50)</f>
        <v>0</v>
      </c>
    </row>
    <row r="31" spans="1:2" ht="13.5" customHeight="1">
      <c r="A31" s="13" t="s">
        <v>52</v>
      </c>
      <c r="B31" s="13">
        <f>SUMIF('Women International'!C4:C50,"MCM",'Women International'!I4:I50)</f>
        <v>0</v>
      </c>
    </row>
    <row r="32" spans="1:2" ht="13.5" customHeight="1">
      <c r="A32" s="13" t="s">
        <v>53</v>
      </c>
      <c r="B32" s="13">
        <f>SUMIF('Women International'!C4:C50,"MCUI",'Women International'!I4:I50)</f>
        <v>0</v>
      </c>
    </row>
    <row r="33" spans="1:2" ht="13.5" customHeight="1">
      <c r="A33" s="13" t="s">
        <v>54</v>
      </c>
      <c r="B33" s="13">
        <f>SUMIF('Women International'!C4:C50,"FMJ",'Women International'!I4:I50)</f>
        <v>0</v>
      </c>
    </row>
    <row r="34" spans="1:2" ht="13.5" customHeight="1">
      <c r="A34" s="13" t="s">
        <v>55</v>
      </c>
      <c r="B34" s="13">
        <f>SUMIF('Women International'!C4:C50,"FMR",'Women International'!I4:I50)</f>
        <v>0</v>
      </c>
    </row>
    <row r="35" spans="1:2" ht="13.5" customHeight="1">
      <c r="A35" s="13" t="s">
        <v>56</v>
      </c>
      <c r="B35" s="13">
        <f>SUMIF('Women International'!C4:C50,"MSI",'Women International'!I4:I50)</f>
        <v>0</v>
      </c>
    </row>
    <row r="36" spans="1:2" ht="13.5" customHeight="1">
      <c r="A36" s="13" t="s">
        <v>57</v>
      </c>
      <c r="B36" s="13">
        <f>SUMIF('Women International'!C4:C50,"MUL",'Women International'!I4:I50)</f>
        <v>0</v>
      </c>
    </row>
    <row r="37" spans="1:2" ht="13.5" customHeight="1">
      <c r="A37" s="13" t="s">
        <v>10</v>
      </c>
      <c r="B37" s="13">
        <f>SUMIF('Women International'!C4:C50,"NMF",'Women International'!I4:I50)</f>
        <v>0</v>
      </c>
    </row>
    <row r="38" spans="1:2" ht="13.5" customHeight="1">
      <c r="A38" s="13" t="s">
        <v>62</v>
      </c>
      <c r="B38" s="13">
        <f>SUMIF('Women International'!C4:C50,"OSK",'Women International'!I4:I50)</f>
        <v>0</v>
      </c>
    </row>
    <row r="39" spans="1:2" ht="13.5" customHeight="1">
      <c r="A39" s="13" t="s">
        <v>12</v>
      </c>
      <c r="B39" s="13">
        <f>SUMIF('Women International'!C4:C50,"PZM",'Women International'!I4:I50)</f>
        <v>0</v>
      </c>
    </row>
    <row r="40" spans="1:2" ht="13.5" customHeight="1">
      <c r="A40" s="13" t="s">
        <v>8</v>
      </c>
      <c r="B40" s="13">
        <f>SUMIF('Women International'!C4:C50,"RFME",'Women International'!I4:I50)</f>
        <v>0</v>
      </c>
    </row>
    <row r="41" spans="1:2" ht="13.5" customHeight="1">
      <c r="A41" s="13" t="s">
        <v>19</v>
      </c>
      <c r="B41" s="13">
        <f>SUMIF('Women International'!C4:C50,"SMF",'Women International'!I4:I50)</f>
        <v>0</v>
      </c>
    </row>
    <row r="42" spans="1:2" ht="13.5" customHeight="1">
      <c r="A42" s="13" t="s">
        <v>15</v>
      </c>
      <c r="B42" s="13">
        <f>SUMIF('Women International'!C4:C50,"SML",'Women International'!I4:I50)</f>
        <v>0</v>
      </c>
    </row>
    <row r="43" spans="1:2" ht="13.5" customHeight="1">
      <c r="A43" s="13" t="s">
        <v>6</v>
      </c>
      <c r="B43" s="13">
        <f>SUMIF('Women International'!C4:C50,"SVEMO",'Women International'!I4:I50)</f>
        <v>0</v>
      </c>
    </row>
  </sheetData>
  <mergeCells count="1">
    <mergeCell ref="A1:B1"/>
  </mergeCells>
  <pageMargins left="0" right="0" top="0" bottom="0" header="0" footer="0"/>
  <pageSetup scale="81" orientation="portrait"/>
  <headerFooter>
    <oddFooter>&amp;"Helvetica,Regular"&amp;11&amp;P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53"/>
  <sheetViews>
    <sheetView showGridLines="0" workbookViewId="0">
      <selection activeCell="F9" sqref="F9"/>
    </sheetView>
  </sheetViews>
  <sheetFormatPr defaultColWidth="4.07421875" defaultRowHeight="13.5" customHeight="1"/>
  <cols>
    <col min="1" max="1" width="4.07421875" style="13" customWidth="1"/>
    <col min="2" max="2" width="19" style="13" customWidth="1"/>
    <col min="3" max="3" width="6.61328125" style="13" customWidth="1"/>
    <col min="4" max="4" width="7.61328125" style="13" customWidth="1"/>
    <col min="5" max="5" width="9.4609375" style="13" customWidth="1"/>
    <col min="6" max="8" width="9.61328125" style="13" customWidth="1"/>
    <col min="9" max="9" width="5.23046875" style="13" customWidth="1"/>
    <col min="10" max="10" width="4.07421875" style="13" customWidth="1"/>
    <col min="11" max="11" width="4.921875" style="13" customWidth="1"/>
    <col min="12" max="12" width="5" style="13" customWidth="1"/>
    <col min="13" max="256" width="4.07421875" style="13" customWidth="1"/>
    <col min="257" max="16384" width="4.07421875" style="1"/>
  </cols>
  <sheetData>
    <row r="1" spans="1:12" ht="35.4" customHeight="1">
      <c r="A1" s="123" t="s">
        <v>78</v>
      </c>
      <c r="B1" s="124"/>
      <c r="C1" s="124"/>
      <c r="D1" s="124"/>
      <c r="E1" s="124"/>
      <c r="F1" s="124"/>
      <c r="G1" s="140"/>
      <c r="H1" s="124"/>
      <c r="I1" s="124"/>
    </row>
    <row r="2" spans="1:12" ht="24.75" customHeight="1">
      <c r="A2" s="141" t="s">
        <v>1</v>
      </c>
      <c r="B2" s="141" t="s">
        <v>2</v>
      </c>
      <c r="C2" s="141" t="s">
        <v>3</v>
      </c>
      <c r="D2" s="141" t="s">
        <v>4</v>
      </c>
      <c r="E2" s="77">
        <v>42847</v>
      </c>
      <c r="F2" s="78">
        <v>42882</v>
      </c>
      <c r="G2" s="78">
        <v>42883</v>
      </c>
      <c r="H2" s="78">
        <v>42952</v>
      </c>
      <c r="I2" s="73"/>
    </row>
    <row r="3" spans="1:12" ht="24" customHeight="1">
      <c r="A3" s="142"/>
      <c r="B3" s="142"/>
      <c r="C3" s="142"/>
      <c r="D3" s="142"/>
      <c r="E3" s="79" t="s">
        <v>67</v>
      </c>
      <c r="F3" s="80" t="s">
        <v>76</v>
      </c>
      <c r="G3" s="80" t="s">
        <v>76</v>
      </c>
      <c r="H3" s="80" t="s">
        <v>69</v>
      </c>
      <c r="I3" s="73" t="s">
        <v>5</v>
      </c>
    </row>
    <row r="4" spans="1:12" ht="17.100000000000001" customHeight="1">
      <c r="A4" s="76">
        <v>1</v>
      </c>
      <c r="B4" s="112" t="s">
        <v>83</v>
      </c>
      <c r="C4" s="20" t="s">
        <v>6</v>
      </c>
      <c r="D4" s="20" t="s">
        <v>84</v>
      </c>
      <c r="E4" s="21">
        <v>85</v>
      </c>
      <c r="F4" s="30">
        <v>70</v>
      </c>
      <c r="G4" s="48">
        <v>85</v>
      </c>
      <c r="H4" s="30"/>
      <c r="I4" s="31">
        <f>SUM(E4:H4)</f>
        <v>240</v>
      </c>
    </row>
    <row r="5" spans="1:12" ht="17.100000000000001" customHeight="1">
      <c r="A5" s="76">
        <v>2</v>
      </c>
      <c r="B5" s="112" t="s">
        <v>90</v>
      </c>
      <c r="C5" s="20" t="s">
        <v>16</v>
      </c>
      <c r="D5" s="20" t="s">
        <v>82</v>
      </c>
      <c r="E5" s="21">
        <v>50</v>
      </c>
      <c r="F5" s="30">
        <v>85</v>
      </c>
      <c r="G5" s="48">
        <v>100</v>
      </c>
      <c r="H5" s="30"/>
      <c r="I5" s="31">
        <f>SUM(E5:H5)</f>
        <v>235</v>
      </c>
    </row>
    <row r="6" spans="1:12" ht="17.100000000000001" customHeight="1">
      <c r="A6" s="76">
        <v>3</v>
      </c>
      <c r="B6" s="112" t="s">
        <v>87</v>
      </c>
      <c r="C6" s="34" t="s">
        <v>10</v>
      </c>
      <c r="D6" s="34" t="s">
        <v>88</v>
      </c>
      <c r="E6" s="30">
        <v>60</v>
      </c>
      <c r="F6" s="30">
        <v>100</v>
      </c>
      <c r="G6" s="48">
        <v>60</v>
      </c>
      <c r="H6" s="30"/>
      <c r="I6" s="31">
        <f>SUM(E6:H6)</f>
        <v>220</v>
      </c>
      <c r="L6" s="14"/>
    </row>
    <row r="7" spans="1:12" ht="17.100000000000001" customHeight="1">
      <c r="A7" s="76">
        <v>4</v>
      </c>
      <c r="B7" s="112" t="s">
        <v>85</v>
      </c>
      <c r="C7" s="34" t="s">
        <v>11</v>
      </c>
      <c r="D7" s="34" t="s">
        <v>86</v>
      </c>
      <c r="E7" s="30">
        <v>70</v>
      </c>
      <c r="F7" s="30">
        <v>60</v>
      </c>
      <c r="G7" s="48">
        <v>70</v>
      </c>
      <c r="H7" s="30"/>
      <c r="I7" s="31">
        <f>SUM(E7:H7)</f>
        <v>200</v>
      </c>
    </row>
    <row r="8" spans="1:12" ht="17.100000000000001" customHeight="1">
      <c r="A8" s="76">
        <v>5</v>
      </c>
      <c r="B8" s="112" t="s">
        <v>93</v>
      </c>
      <c r="C8" s="34" t="s">
        <v>62</v>
      </c>
      <c r="D8" s="34" t="s">
        <v>86</v>
      </c>
      <c r="E8" s="30">
        <v>35</v>
      </c>
      <c r="F8" s="30">
        <v>55</v>
      </c>
      <c r="G8" s="48">
        <v>55</v>
      </c>
      <c r="H8" s="30"/>
      <c r="I8" s="31">
        <f>SUM(E8:H8)</f>
        <v>145</v>
      </c>
    </row>
    <row r="9" spans="1:12" ht="17.100000000000001" customHeight="1">
      <c r="A9" s="76">
        <v>6</v>
      </c>
      <c r="B9" s="112" t="s">
        <v>97</v>
      </c>
      <c r="C9" s="34" t="s">
        <v>53</v>
      </c>
      <c r="D9" s="34" t="s">
        <v>84</v>
      </c>
      <c r="E9" s="30">
        <v>20</v>
      </c>
      <c r="F9" s="30">
        <v>45</v>
      </c>
      <c r="G9" s="48">
        <v>50</v>
      </c>
      <c r="H9" s="30"/>
      <c r="I9" s="31">
        <f>SUM(E9:H9)</f>
        <v>115</v>
      </c>
    </row>
    <row r="10" spans="1:12" ht="17.100000000000001" customHeight="1">
      <c r="A10" s="76">
        <v>7</v>
      </c>
      <c r="B10" s="112" t="s">
        <v>81</v>
      </c>
      <c r="C10" s="34" t="s">
        <v>14</v>
      </c>
      <c r="D10" s="34" t="s">
        <v>82</v>
      </c>
      <c r="E10" s="30">
        <v>100</v>
      </c>
      <c r="F10" s="30"/>
      <c r="G10" s="48"/>
      <c r="H10" s="30"/>
      <c r="I10" s="31">
        <f>SUM(E10:H10)</f>
        <v>100</v>
      </c>
    </row>
    <row r="11" spans="1:12" ht="17.100000000000001" customHeight="1">
      <c r="A11" s="76">
        <v>8</v>
      </c>
      <c r="B11" s="112" t="s">
        <v>242</v>
      </c>
      <c r="C11" s="34" t="s">
        <v>15</v>
      </c>
      <c r="D11" s="34" t="s">
        <v>84</v>
      </c>
      <c r="E11" s="30"/>
      <c r="F11" s="30">
        <v>50</v>
      </c>
      <c r="G11" s="48">
        <v>45</v>
      </c>
      <c r="H11" s="30"/>
      <c r="I11" s="31">
        <f>SUM(E11:H11)</f>
        <v>95</v>
      </c>
      <c r="L11" s="14"/>
    </row>
    <row r="12" spans="1:12" ht="17.100000000000001" customHeight="1">
      <c r="A12" s="76">
        <v>9</v>
      </c>
      <c r="B12" s="112" t="s">
        <v>98</v>
      </c>
      <c r="C12" s="34" t="s">
        <v>14</v>
      </c>
      <c r="D12" s="34" t="s">
        <v>86</v>
      </c>
      <c r="E12" s="30">
        <v>18</v>
      </c>
      <c r="F12" s="30">
        <v>40</v>
      </c>
      <c r="G12" s="48">
        <v>35</v>
      </c>
      <c r="H12" s="30"/>
      <c r="I12" s="31">
        <f>SUM(E12:H12)</f>
        <v>93</v>
      </c>
    </row>
    <row r="13" spans="1:12" ht="17.100000000000001" customHeight="1">
      <c r="A13" s="76">
        <v>10</v>
      </c>
      <c r="B13" s="112" t="s">
        <v>99</v>
      </c>
      <c r="C13" s="34" t="s">
        <v>12</v>
      </c>
      <c r="D13" s="34" t="s">
        <v>82</v>
      </c>
      <c r="E13" s="30">
        <v>16</v>
      </c>
      <c r="F13" s="30">
        <v>30</v>
      </c>
      <c r="G13" s="48">
        <v>30</v>
      </c>
      <c r="H13" s="30"/>
      <c r="I13" s="31">
        <f>SUM(E13:H13)</f>
        <v>76</v>
      </c>
    </row>
    <row r="14" spans="1:12" ht="17.100000000000001" customHeight="1">
      <c r="A14" s="76">
        <v>11</v>
      </c>
      <c r="B14" s="112" t="s">
        <v>243</v>
      </c>
      <c r="C14" s="34" t="s">
        <v>15</v>
      </c>
      <c r="D14" s="34" t="s">
        <v>84</v>
      </c>
      <c r="E14" s="30"/>
      <c r="F14" s="30">
        <v>35</v>
      </c>
      <c r="G14" s="48">
        <v>40</v>
      </c>
      <c r="H14" s="30"/>
      <c r="I14" s="31">
        <f>SUM(E14:H14)</f>
        <v>75</v>
      </c>
    </row>
    <row r="15" spans="1:12" ht="17.100000000000001" customHeight="1">
      <c r="A15" s="76">
        <v>12</v>
      </c>
      <c r="B15" s="112" t="s">
        <v>89</v>
      </c>
      <c r="C15" s="34" t="s">
        <v>16</v>
      </c>
      <c r="D15" s="34" t="s">
        <v>82</v>
      </c>
      <c r="E15" s="30">
        <v>55</v>
      </c>
      <c r="F15" s="30"/>
      <c r="G15" s="48"/>
      <c r="H15" s="30"/>
      <c r="I15" s="31">
        <f>SUM(E15:H15)</f>
        <v>55</v>
      </c>
    </row>
    <row r="16" spans="1:12" ht="17.100000000000001" customHeight="1">
      <c r="A16" s="76">
        <v>13</v>
      </c>
      <c r="B16" s="112" t="s">
        <v>91</v>
      </c>
      <c r="C16" s="34" t="s">
        <v>14</v>
      </c>
      <c r="D16" s="34" t="s">
        <v>88</v>
      </c>
      <c r="E16" s="30">
        <v>45</v>
      </c>
      <c r="F16" s="30"/>
      <c r="G16" s="48"/>
      <c r="H16" s="30"/>
      <c r="I16" s="31">
        <f>SUM(E16:H16)</f>
        <v>45</v>
      </c>
    </row>
    <row r="17" spans="1:9" ht="17.100000000000001" customHeight="1">
      <c r="A17" s="76">
        <v>14</v>
      </c>
      <c r="B17" s="112" t="s">
        <v>92</v>
      </c>
      <c r="C17" s="34" t="s">
        <v>20</v>
      </c>
      <c r="D17" s="34" t="s">
        <v>82</v>
      </c>
      <c r="E17" s="30">
        <v>40</v>
      </c>
      <c r="F17" s="30"/>
      <c r="G17" s="48"/>
      <c r="H17" s="30"/>
      <c r="I17" s="31">
        <f>SUM(E17:H17)</f>
        <v>40</v>
      </c>
    </row>
    <row r="18" spans="1:9" ht="17.100000000000001" customHeight="1">
      <c r="A18" s="76">
        <v>15</v>
      </c>
      <c r="B18" s="112" t="s">
        <v>94</v>
      </c>
      <c r="C18" s="34" t="s">
        <v>17</v>
      </c>
      <c r="D18" s="34" t="s">
        <v>82</v>
      </c>
      <c r="E18" s="30">
        <v>30</v>
      </c>
      <c r="F18" s="30"/>
      <c r="G18" s="48"/>
      <c r="H18" s="30"/>
      <c r="I18" s="31">
        <f>SUM(E18:H18)</f>
        <v>30</v>
      </c>
    </row>
    <row r="19" spans="1:9" ht="17.100000000000001" customHeight="1">
      <c r="A19" s="76">
        <v>16</v>
      </c>
      <c r="B19" s="112" t="s">
        <v>95</v>
      </c>
      <c r="C19" s="34" t="s">
        <v>10</v>
      </c>
      <c r="D19" s="34" t="s">
        <v>86</v>
      </c>
      <c r="E19" s="30">
        <v>25</v>
      </c>
      <c r="F19" s="30"/>
      <c r="G19" s="48"/>
      <c r="H19" s="30"/>
      <c r="I19" s="31">
        <f>SUM(E19:H19)</f>
        <v>25</v>
      </c>
    </row>
    <row r="20" spans="1:9" ht="17.100000000000001" customHeight="1">
      <c r="A20" s="76">
        <v>17</v>
      </c>
      <c r="B20" s="112" t="s">
        <v>96</v>
      </c>
      <c r="C20" s="34" t="s">
        <v>11</v>
      </c>
      <c r="D20" s="34" t="s">
        <v>86</v>
      </c>
      <c r="E20" s="30">
        <v>22</v>
      </c>
      <c r="F20" s="30"/>
      <c r="G20" s="48"/>
      <c r="H20" s="30"/>
      <c r="I20" s="31">
        <f>SUM(E20:H20)</f>
        <v>22</v>
      </c>
    </row>
    <row r="21" spans="1:9" ht="17.100000000000001" customHeight="1">
      <c r="A21" s="76">
        <v>18</v>
      </c>
      <c r="B21" s="112"/>
      <c r="C21" s="34"/>
      <c r="D21" s="34"/>
      <c r="E21" s="30"/>
      <c r="F21" s="30"/>
      <c r="G21" s="48"/>
      <c r="H21" s="30"/>
      <c r="I21" s="31">
        <f t="shared" ref="I21:I31" si="0">SUM(E21:H21)</f>
        <v>0</v>
      </c>
    </row>
    <row r="22" spans="1:9" ht="17.100000000000001" customHeight="1">
      <c r="A22" s="76">
        <v>19</v>
      </c>
      <c r="B22" s="112"/>
      <c r="C22" s="34"/>
      <c r="D22" s="34"/>
      <c r="E22" s="30"/>
      <c r="F22" s="30"/>
      <c r="G22" s="48"/>
      <c r="H22" s="30"/>
      <c r="I22" s="31">
        <f t="shared" si="0"/>
        <v>0</v>
      </c>
    </row>
    <row r="23" spans="1:9" ht="17.100000000000001" customHeight="1">
      <c r="A23" s="76">
        <v>20</v>
      </c>
      <c r="B23" s="112"/>
      <c r="C23" s="34"/>
      <c r="D23" s="34"/>
      <c r="E23" s="30"/>
      <c r="F23" s="30"/>
      <c r="G23" s="48"/>
      <c r="H23" s="30"/>
      <c r="I23" s="31">
        <f t="shared" si="0"/>
        <v>0</v>
      </c>
    </row>
    <row r="24" spans="1:9" ht="17.100000000000001" customHeight="1">
      <c r="A24" s="55">
        <v>21</v>
      </c>
      <c r="B24" s="104"/>
      <c r="C24" s="47"/>
      <c r="D24" s="47"/>
      <c r="E24" s="48"/>
      <c r="F24" s="48"/>
      <c r="G24" s="48"/>
      <c r="H24" s="48"/>
      <c r="I24" s="49">
        <f t="shared" si="0"/>
        <v>0</v>
      </c>
    </row>
    <row r="25" spans="1:9" ht="17.100000000000001" customHeight="1">
      <c r="A25" s="55">
        <v>22</v>
      </c>
      <c r="B25" s="105"/>
      <c r="C25" s="50"/>
      <c r="D25" s="50"/>
      <c r="E25" s="48"/>
      <c r="F25" s="48"/>
      <c r="G25" s="48"/>
      <c r="H25" s="48"/>
      <c r="I25" s="49">
        <f t="shared" si="0"/>
        <v>0</v>
      </c>
    </row>
    <row r="26" spans="1:9" ht="17.100000000000001" customHeight="1">
      <c r="A26" s="55">
        <v>23</v>
      </c>
      <c r="B26" s="109"/>
      <c r="C26" s="100"/>
      <c r="D26" s="100"/>
      <c r="E26" s="97"/>
      <c r="F26" s="97"/>
      <c r="G26" s="97"/>
      <c r="H26" s="97"/>
      <c r="I26" s="98">
        <f t="shared" si="0"/>
        <v>0</v>
      </c>
    </row>
    <row r="27" spans="1:9" ht="17.100000000000001" customHeight="1">
      <c r="A27" s="81">
        <v>24</v>
      </c>
      <c r="B27" s="109"/>
      <c r="C27" s="100"/>
      <c r="D27" s="100"/>
      <c r="E27" s="97"/>
      <c r="F27" s="97"/>
      <c r="G27" s="97"/>
      <c r="H27" s="97"/>
      <c r="I27" s="98">
        <f t="shared" si="0"/>
        <v>0</v>
      </c>
    </row>
    <row r="28" spans="1:9" ht="17.100000000000001" customHeight="1">
      <c r="A28" s="81">
        <v>25</v>
      </c>
      <c r="B28" s="109"/>
      <c r="C28" s="100"/>
      <c r="D28" s="100"/>
      <c r="E28" s="97"/>
      <c r="F28" s="97"/>
      <c r="G28" s="97"/>
      <c r="H28" s="97"/>
      <c r="I28" s="98">
        <f t="shared" si="0"/>
        <v>0</v>
      </c>
    </row>
    <row r="29" spans="1:9" ht="17.100000000000001" customHeight="1">
      <c r="A29" s="81">
        <v>26</v>
      </c>
      <c r="B29" s="111"/>
      <c r="C29" s="99"/>
      <c r="D29" s="99"/>
      <c r="E29" s="99"/>
      <c r="F29" s="99"/>
      <c r="G29" s="99"/>
      <c r="H29" s="99"/>
      <c r="I29" s="98">
        <f t="shared" si="0"/>
        <v>0</v>
      </c>
    </row>
    <row r="30" spans="1:9" ht="17.100000000000001" customHeight="1">
      <c r="A30" s="81">
        <v>27</v>
      </c>
      <c r="B30" s="120"/>
      <c r="C30" s="102"/>
      <c r="D30" s="102"/>
      <c r="E30" s="103"/>
      <c r="F30" s="103"/>
      <c r="G30" s="103"/>
      <c r="H30" s="103"/>
      <c r="I30" s="98">
        <f t="shared" si="0"/>
        <v>0</v>
      </c>
    </row>
    <row r="31" spans="1:9" ht="17.100000000000001" customHeight="1">
      <c r="A31" s="81">
        <v>28</v>
      </c>
      <c r="B31" s="109"/>
      <c r="C31" s="100"/>
      <c r="D31" s="100"/>
      <c r="E31" s="97"/>
      <c r="F31" s="97"/>
      <c r="G31" s="97"/>
      <c r="H31" s="97"/>
      <c r="I31" s="98">
        <f t="shared" si="0"/>
        <v>0</v>
      </c>
    </row>
    <row r="32" spans="1:9" ht="17.100000000000001" customHeight="1">
      <c r="A32" s="76">
        <v>29</v>
      </c>
      <c r="B32" s="112"/>
      <c r="C32" s="20"/>
      <c r="D32" s="20"/>
      <c r="E32" s="21"/>
      <c r="F32" s="30"/>
      <c r="G32" s="48"/>
      <c r="H32" s="30"/>
      <c r="I32" s="31">
        <f t="shared" ref="I32:I53" si="1">SUM(E32:H32)</f>
        <v>0</v>
      </c>
    </row>
    <row r="33" spans="1:9" ht="17.100000000000001" customHeight="1">
      <c r="A33" s="76">
        <v>30</v>
      </c>
      <c r="B33" s="112"/>
      <c r="C33" s="20"/>
      <c r="D33" s="20"/>
      <c r="E33" s="21"/>
      <c r="F33" s="30"/>
      <c r="G33" s="48"/>
      <c r="H33" s="30"/>
      <c r="I33" s="31">
        <f t="shared" si="1"/>
        <v>0</v>
      </c>
    </row>
    <row r="34" spans="1:9" ht="17.100000000000001" customHeight="1">
      <c r="A34" s="76">
        <v>31</v>
      </c>
      <c r="B34" s="112"/>
      <c r="C34" s="34"/>
      <c r="D34" s="34"/>
      <c r="E34" s="30"/>
      <c r="F34" s="30"/>
      <c r="G34" s="48"/>
      <c r="H34" s="30"/>
      <c r="I34" s="31">
        <f t="shared" si="1"/>
        <v>0</v>
      </c>
    </row>
    <row r="35" spans="1:9" ht="17.100000000000001" customHeight="1">
      <c r="A35" s="76">
        <v>32</v>
      </c>
      <c r="B35" s="112"/>
      <c r="C35" s="34"/>
      <c r="D35" s="34"/>
      <c r="E35" s="30"/>
      <c r="F35" s="30"/>
      <c r="G35" s="48"/>
      <c r="H35" s="30"/>
      <c r="I35" s="31">
        <f t="shared" si="1"/>
        <v>0</v>
      </c>
    </row>
    <row r="36" spans="1:9" ht="17.100000000000001" customHeight="1">
      <c r="A36" s="76">
        <v>33</v>
      </c>
      <c r="B36" s="112"/>
      <c r="C36" s="34"/>
      <c r="D36" s="34"/>
      <c r="E36" s="30"/>
      <c r="F36" s="30"/>
      <c r="G36" s="48"/>
      <c r="H36" s="30"/>
      <c r="I36" s="31">
        <f t="shared" si="1"/>
        <v>0</v>
      </c>
    </row>
    <row r="37" spans="1:9" ht="17.100000000000001" customHeight="1">
      <c r="A37" s="76">
        <v>34</v>
      </c>
      <c r="B37" s="112"/>
      <c r="C37" s="34"/>
      <c r="D37" s="34"/>
      <c r="E37" s="30"/>
      <c r="F37" s="30"/>
      <c r="G37" s="48"/>
      <c r="H37" s="30"/>
      <c r="I37" s="31">
        <f t="shared" si="1"/>
        <v>0</v>
      </c>
    </row>
    <row r="38" spans="1:9" ht="17.100000000000001" customHeight="1">
      <c r="A38" s="76">
        <v>35</v>
      </c>
      <c r="B38" s="112"/>
      <c r="C38" s="34"/>
      <c r="D38" s="34"/>
      <c r="E38" s="30"/>
      <c r="F38" s="30"/>
      <c r="G38" s="48"/>
      <c r="H38" s="30"/>
      <c r="I38" s="31">
        <f t="shared" si="1"/>
        <v>0</v>
      </c>
    </row>
    <row r="39" spans="1:9" ht="17.100000000000001" customHeight="1">
      <c r="A39" s="76">
        <v>36</v>
      </c>
      <c r="B39" s="112"/>
      <c r="C39" s="34"/>
      <c r="D39" s="34"/>
      <c r="E39" s="30"/>
      <c r="F39" s="30"/>
      <c r="G39" s="48"/>
      <c r="H39" s="30"/>
      <c r="I39" s="31">
        <f t="shared" si="1"/>
        <v>0</v>
      </c>
    </row>
    <row r="40" spans="1:9" ht="17.100000000000001" customHeight="1">
      <c r="A40" s="76">
        <v>37</v>
      </c>
      <c r="B40" s="112"/>
      <c r="C40" s="34"/>
      <c r="D40" s="34"/>
      <c r="E40" s="30"/>
      <c r="F40" s="30"/>
      <c r="G40" s="48"/>
      <c r="H40" s="30"/>
      <c r="I40" s="31">
        <f t="shared" si="1"/>
        <v>0</v>
      </c>
    </row>
    <row r="41" spans="1:9" ht="17.100000000000001" customHeight="1">
      <c r="A41" s="76">
        <v>38</v>
      </c>
      <c r="B41" s="112"/>
      <c r="C41" s="34"/>
      <c r="D41" s="34"/>
      <c r="E41" s="30"/>
      <c r="F41" s="30"/>
      <c r="G41" s="48"/>
      <c r="H41" s="30"/>
      <c r="I41" s="31">
        <f t="shared" si="1"/>
        <v>0</v>
      </c>
    </row>
    <row r="42" spans="1:9" ht="17.100000000000001" customHeight="1">
      <c r="A42" s="76">
        <v>39</v>
      </c>
      <c r="B42" s="112"/>
      <c r="C42" s="34"/>
      <c r="D42" s="34"/>
      <c r="E42" s="30"/>
      <c r="F42" s="30"/>
      <c r="G42" s="48"/>
      <c r="H42" s="30"/>
      <c r="I42" s="31">
        <f t="shared" si="1"/>
        <v>0</v>
      </c>
    </row>
    <row r="43" spans="1:9" ht="17.100000000000001" customHeight="1">
      <c r="A43" s="76">
        <v>40</v>
      </c>
      <c r="B43" s="113"/>
      <c r="C43" s="29"/>
      <c r="D43" s="29"/>
      <c r="E43" s="30"/>
      <c r="F43" s="30"/>
      <c r="G43" s="48"/>
      <c r="H43" s="30"/>
      <c r="I43" s="31">
        <f t="shared" si="1"/>
        <v>0</v>
      </c>
    </row>
    <row r="44" spans="1:9" ht="17.100000000000001" customHeight="1">
      <c r="A44" s="76">
        <v>41</v>
      </c>
      <c r="B44" s="112"/>
      <c r="C44" s="34"/>
      <c r="D44" s="34"/>
      <c r="E44" s="30"/>
      <c r="F44" s="30"/>
      <c r="G44" s="48"/>
      <c r="H44" s="30"/>
      <c r="I44" s="31">
        <f t="shared" si="1"/>
        <v>0</v>
      </c>
    </row>
    <row r="45" spans="1:9" ht="17.100000000000001" customHeight="1">
      <c r="A45" s="76">
        <v>42</v>
      </c>
      <c r="B45" s="112"/>
      <c r="C45" s="34"/>
      <c r="D45" s="34"/>
      <c r="E45" s="30"/>
      <c r="F45" s="30"/>
      <c r="G45" s="48"/>
      <c r="H45" s="30"/>
      <c r="I45" s="31">
        <f t="shared" si="1"/>
        <v>0</v>
      </c>
    </row>
    <row r="46" spans="1:9" ht="17.100000000000001" customHeight="1">
      <c r="A46" s="76">
        <v>43</v>
      </c>
      <c r="B46" s="112"/>
      <c r="C46" s="34"/>
      <c r="D46" s="34"/>
      <c r="E46" s="30"/>
      <c r="F46" s="30"/>
      <c r="G46" s="48"/>
      <c r="H46" s="30"/>
      <c r="I46" s="31">
        <f t="shared" si="1"/>
        <v>0</v>
      </c>
    </row>
    <row r="47" spans="1:9" ht="17.100000000000001" customHeight="1">
      <c r="A47" s="76">
        <v>44</v>
      </c>
      <c r="B47" s="112"/>
      <c r="C47" s="34"/>
      <c r="D47" s="34"/>
      <c r="E47" s="30"/>
      <c r="F47" s="30"/>
      <c r="G47" s="48"/>
      <c r="H47" s="30"/>
      <c r="I47" s="31">
        <f t="shared" si="1"/>
        <v>0</v>
      </c>
    </row>
    <row r="48" spans="1:9" ht="17.100000000000001" customHeight="1">
      <c r="A48" s="76">
        <v>45</v>
      </c>
      <c r="B48" s="112"/>
      <c r="C48" s="34"/>
      <c r="D48" s="34"/>
      <c r="E48" s="30"/>
      <c r="F48" s="30"/>
      <c r="G48" s="48"/>
      <c r="H48" s="30"/>
      <c r="I48" s="31">
        <f t="shared" si="1"/>
        <v>0</v>
      </c>
    </row>
    <row r="49" spans="1:9" ht="17.100000000000001" customHeight="1">
      <c r="A49" s="76">
        <v>46</v>
      </c>
      <c r="B49" s="112"/>
      <c r="C49" s="34"/>
      <c r="D49" s="34"/>
      <c r="E49" s="30"/>
      <c r="F49" s="30"/>
      <c r="G49" s="48"/>
      <c r="H49" s="30"/>
      <c r="I49" s="31">
        <f t="shared" si="1"/>
        <v>0</v>
      </c>
    </row>
    <row r="50" spans="1:9" ht="17.100000000000001" customHeight="1">
      <c r="A50" s="76">
        <v>47</v>
      </c>
      <c r="B50" s="112"/>
      <c r="C50" s="34"/>
      <c r="D50" s="34"/>
      <c r="E50" s="30"/>
      <c r="F50" s="30"/>
      <c r="G50" s="48"/>
      <c r="H50" s="30"/>
      <c r="I50" s="31">
        <f t="shared" si="1"/>
        <v>0</v>
      </c>
    </row>
    <row r="51" spans="1:9" ht="13.5" customHeight="1">
      <c r="A51" s="76">
        <v>48</v>
      </c>
      <c r="B51" s="112"/>
      <c r="C51" s="34"/>
      <c r="D51" s="34"/>
      <c r="E51" s="30"/>
      <c r="F51" s="30"/>
      <c r="G51" s="48"/>
      <c r="H51" s="30"/>
      <c r="I51" s="31">
        <f t="shared" si="1"/>
        <v>0</v>
      </c>
    </row>
    <row r="52" spans="1:9" ht="13.5" customHeight="1">
      <c r="A52" s="55">
        <v>49</v>
      </c>
      <c r="B52" s="104"/>
      <c r="C52" s="47"/>
      <c r="D52" s="47"/>
      <c r="E52" s="48"/>
      <c r="F52" s="48"/>
      <c r="G52" s="48"/>
      <c r="H52" s="48"/>
      <c r="I52" s="49">
        <f t="shared" si="1"/>
        <v>0</v>
      </c>
    </row>
    <row r="53" spans="1:9" ht="13.5" customHeight="1">
      <c r="A53" s="55">
        <v>50</v>
      </c>
      <c r="B53" s="104"/>
      <c r="C53" s="47"/>
      <c r="D53" s="47"/>
      <c r="E53" s="48"/>
      <c r="F53" s="48"/>
      <c r="G53" s="48"/>
      <c r="H53" s="48"/>
      <c r="I53" s="49">
        <f t="shared" si="1"/>
        <v>0</v>
      </c>
    </row>
  </sheetData>
  <sheetProtection algorithmName="SHA-512" hashValue="2+UewXBuqt7FQwNuEeFXFWB9aM8HJ6dmhcQwzO+/gFDh80Mur7kSiqqcXUE05r4tl5k0hJqF++wsPmJvp0dZrw==" saltValue="BnWVXqbMy5e8PnjqgxNfQg==" spinCount="100000" sheet="1" objects="1" scenarios="1" formatColumns="0" selectLockedCells="1" sort="0"/>
  <sortState ref="B4:I20">
    <sortCondition descending="1" ref="I4:I20"/>
  </sortState>
  <mergeCells count="5">
    <mergeCell ref="A1:I1"/>
    <mergeCell ref="A2:A3"/>
    <mergeCell ref="B2:B3"/>
    <mergeCell ref="C2:C3"/>
    <mergeCell ref="D2:D3"/>
  </mergeCells>
  <phoneticPr fontId="17" type="noConversion"/>
  <pageMargins left="0" right="0" top="0" bottom="0" header="0" footer="0"/>
  <pageSetup scale="81" orientation="portrait"/>
  <headerFooter>
    <oddFooter>&amp;"Helvetica,Regular"&amp;11&amp;P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43"/>
  <sheetViews>
    <sheetView showGridLines="0" workbookViewId="0">
      <selection activeCell="K53" sqref="K53"/>
    </sheetView>
  </sheetViews>
  <sheetFormatPr defaultColWidth="6.61328125" defaultRowHeight="13.5" customHeight="1"/>
  <cols>
    <col min="1" max="256" width="6.61328125" style="13" customWidth="1"/>
    <col min="257" max="16384" width="6.61328125" style="1"/>
  </cols>
  <sheetData>
    <row r="1" spans="1:2" ht="27.9" customHeight="1">
      <c r="A1" s="125" t="s">
        <v>58</v>
      </c>
      <c r="B1" s="126"/>
    </row>
    <row r="2" spans="1:2" ht="14.1" customHeight="1">
      <c r="A2" s="5" t="s">
        <v>27</v>
      </c>
      <c r="B2" s="5" t="s">
        <v>13</v>
      </c>
    </row>
    <row r="3" spans="1:2" ht="14.1" customHeight="1">
      <c r="A3" s="13" t="s">
        <v>9</v>
      </c>
      <c r="B3" s="13">
        <f>SUMIF('Youth Championship'!C4:C50,"ACCR",'Youth Championship'!I4:I50)</f>
        <v>0</v>
      </c>
    </row>
    <row r="4" spans="1:2" ht="14.1" customHeight="1">
      <c r="A4" s="13" t="s">
        <v>14</v>
      </c>
      <c r="B4" s="13">
        <f>SUMIF('Youth Championship'!C4:C50,"ACU",'Youth Championship'!I4:I50)</f>
        <v>238</v>
      </c>
    </row>
    <row r="5" spans="1:2" ht="14.1" customHeight="1">
      <c r="A5" s="13" t="s">
        <v>37</v>
      </c>
      <c r="B5" s="13">
        <f>SUMIF('Youth Championship'!C4:C50,"AMA",'Youth Championship'!I4:I50)</f>
        <v>0</v>
      </c>
    </row>
    <row r="6" spans="1:2" ht="14.1" customHeight="1">
      <c r="A6" s="13" t="s">
        <v>38</v>
      </c>
      <c r="B6" s="13">
        <f>SUMIF('Youth Championship'!C4:C50,"AMOTOE",'Youth Championship'!I4:I50)</f>
        <v>0</v>
      </c>
    </row>
    <row r="7" spans="1:2" ht="14.1" customHeight="1">
      <c r="A7" s="13" t="s">
        <v>63</v>
      </c>
      <c r="B7" s="13">
        <f>SUMIF('Youth Championship'!C4:C50,"AMZS",'Youth Championship'!I4:I50)</f>
        <v>0</v>
      </c>
    </row>
    <row r="8" spans="1:2" ht="14.1" customHeight="1">
      <c r="A8" s="13" t="s">
        <v>39</v>
      </c>
      <c r="B8" s="13">
        <f>SUMIF('Youth Championship'!C4:C50,"BFMS",'Youth Championship'!I4:I50)</f>
        <v>0</v>
      </c>
    </row>
    <row r="9" spans="1:2" ht="14.1" customHeight="1">
      <c r="A9" s="13" t="s">
        <v>40</v>
      </c>
      <c r="B9" s="14">
        <f>SUMIF('Youth Championship'!C4:C50,"BIHAMK",'Youth Championship'!I4:I50)</f>
        <v>0</v>
      </c>
    </row>
    <row r="10" spans="1:2" ht="14.1" customHeight="1">
      <c r="A10" s="13" t="s">
        <v>41</v>
      </c>
      <c r="B10" s="13">
        <f>SUMIF('Youth Championship'!C4:C50,"BMF",'Youth Championship'!I4:I50)</f>
        <v>0</v>
      </c>
    </row>
    <row r="11" spans="1:2" ht="14.1" customHeight="1">
      <c r="A11" s="13" t="s">
        <v>42</v>
      </c>
      <c r="B11" s="13">
        <f>SUMIF('Youth Championship'!C4:C50,"CMA",'Youth Championship'!I4:I50)</f>
        <v>0</v>
      </c>
    </row>
    <row r="12" spans="1:2" ht="13.5" customHeight="1">
      <c r="A12" s="13" t="s">
        <v>25</v>
      </c>
      <c r="B12" s="13">
        <f>SUMIF('Youth Championship'!C4:C50,"CTM",'Youth Championship'!I4:I50)</f>
        <v>0</v>
      </c>
    </row>
    <row r="13" spans="1:2" ht="13.5" customHeight="1">
      <c r="A13" s="13" t="s">
        <v>43</v>
      </c>
      <c r="B13" s="13">
        <f>SUMIF('Youth Championship'!C4:C50,"CYMF",'Youth Championship'!I4:I50)</f>
        <v>0</v>
      </c>
    </row>
    <row r="14" spans="1:2" ht="13.5" customHeight="1">
      <c r="A14" s="13" t="s">
        <v>11</v>
      </c>
      <c r="B14" s="13">
        <f>SUMIF('Youth Championship'!C4:C50,"DMSB",'Youth Championship'!I4:I50)</f>
        <v>222</v>
      </c>
    </row>
    <row r="15" spans="1:2" ht="13.5" customHeight="1">
      <c r="A15" s="13" t="s">
        <v>23</v>
      </c>
      <c r="B15" s="13">
        <f>SUMIF('Youth Championship'!C4:C50,"DMU",'Youth Championship'!I4:I50)</f>
        <v>0</v>
      </c>
    </row>
    <row r="16" spans="1:2" ht="13.5" customHeight="1">
      <c r="A16" s="13" t="s">
        <v>22</v>
      </c>
      <c r="B16" s="13">
        <f>SUMIF('Youth Championship'!C4:C50,"EMF",'Youth Championship'!I4:I50)</f>
        <v>0</v>
      </c>
    </row>
    <row r="17" spans="1:2" ht="13.5" customHeight="1">
      <c r="A17" s="13" t="s">
        <v>16</v>
      </c>
      <c r="B17" s="13">
        <f>SUMIF('Youth Championship'!C4:C50,"FFM",'Youth Championship'!I4:I50)</f>
        <v>290</v>
      </c>
    </row>
    <row r="18" spans="1:2" ht="13.5" customHeight="1">
      <c r="A18" s="13" t="s">
        <v>44</v>
      </c>
      <c r="B18" s="13">
        <f>SUMIF('Youth Championship'!C4:C50,"FMA",'Youth Championship'!I4:I50)</f>
        <v>0</v>
      </c>
    </row>
    <row r="19" spans="1:2" ht="13.5" customHeight="1">
      <c r="A19" s="13" t="s">
        <v>20</v>
      </c>
      <c r="B19" s="13">
        <f>SUMIF('Youth Championship'!C4:C50,"FMB",'Youth Championship'!I4:I50)</f>
        <v>40</v>
      </c>
    </row>
    <row r="20" spans="1:2" ht="13.5" customHeight="1">
      <c r="A20" s="13" t="s">
        <v>7</v>
      </c>
      <c r="B20" s="13">
        <f>SUMIF('Youth Championship'!C4:C50,"FMI",'Youth Championship'!I4:I50)</f>
        <v>0</v>
      </c>
    </row>
    <row r="21" spans="1:2" ht="13.5" customHeight="1">
      <c r="A21" s="13" t="s">
        <v>45</v>
      </c>
      <c r="B21" s="13">
        <f>SUMIF('Youth Championship'!C4:C50,"FMP",'Youth Championship'!I4:I50)</f>
        <v>0</v>
      </c>
    </row>
    <row r="22" spans="1:2" ht="13.5" customHeight="1">
      <c r="A22" s="13" t="s">
        <v>46</v>
      </c>
      <c r="B22" s="13">
        <f>SUMIF('Youth Championship'!C4:C50,"FMRM",'Youth Championship'!I4:I50)</f>
        <v>0</v>
      </c>
    </row>
    <row r="23" spans="1:2" ht="13.5" customHeight="1">
      <c r="A23" s="13" t="s">
        <v>47</v>
      </c>
      <c r="B23" s="13">
        <f>SUMIF('Youth Championship'!C4:C50,"FMS",'Youth Championship'!I4:I50)</f>
        <v>0</v>
      </c>
    </row>
    <row r="24" spans="1:2" ht="13.5" customHeight="1">
      <c r="A24" s="13" t="s">
        <v>48</v>
      </c>
      <c r="B24" s="13">
        <f>SUMIF('Youth Championship'!C4:C50,"FMU",'Youth Championship'!I4:I50)</f>
        <v>0</v>
      </c>
    </row>
    <row r="25" spans="1:2" ht="13.5" customHeight="1">
      <c r="A25" s="13" t="s">
        <v>49</v>
      </c>
      <c r="B25" s="13">
        <f>SUMIF('Youth Championship'!C4:C50,"FRM",'Youth Championship'!I4:I50)</f>
        <v>0</v>
      </c>
    </row>
    <row r="26" spans="1:2" ht="13.5" customHeight="1">
      <c r="A26" s="13" t="s">
        <v>17</v>
      </c>
      <c r="B26" s="13">
        <f>SUMIF('Youth Championship'!C4:C50,"KNMV",'Youth Championship'!I4:I50)</f>
        <v>30</v>
      </c>
    </row>
    <row r="27" spans="1:2" ht="13.5" customHeight="1">
      <c r="A27" s="13" t="s">
        <v>64</v>
      </c>
      <c r="B27" s="13">
        <f>SUMIF('Youth Championship'!C4:C50,"LaMSF",'Youth Championship'!I4:I50)</f>
        <v>0</v>
      </c>
    </row>
    <row r="28" spans="1:2" ht="13.5" customHeight="1">
      <c r="A28" s="13" t="s">
        <v>50</v>
      </c>
      <c r="B28" s="13">
        <f>SUMIF('Youth Championship'!C4:C50,"LMSF",'Youth Championship'!I4:I50)</f>
        <v>0</v>
      </c>
    </row>
    <row r="29" spans="1:2" ht="13.5" customHeight="1">
      <c r="A29" s="13" t="s">
        <v>24</v>
      </c>
      <c r="B29" s="13">
        <f>SUMIF('Youth Championship'!C4:C50,"MA",'Youth Championship'!I4:I50)</f>
        <v>0</v>
      </c>
    </row>
    <row r="30" spans="1:2" ht="13.5" customHeight="1">
      <c r="A30" s="13" t="s">
        <v>51</v>
      </c>
      <c r="B30" s="13">
        <f>SUMIF('Youth Championship'!C4:C50,"MAMS",'Youth Championship'!I4:I50)</f>
        <v>0</v>
      </c>
    </row>
    <row r="31" spans="1:2" ht="13.5" customHeight="1">
      <c r="A31" s="13" t="s">
        <v>52</v>
      </c>
      <c r="B31" s="13">
        <f>SUMIF('Youth Championship'!C4:C50,"MCM",'Youth Championship'!I4:I50)</f>
        <v>0</v>
      </c>
    </row>
    <row r="32" spans="1:2" ht="13.5" customHeight="1">
      <c r="A32" s="13" t="s">
        <v>53</v>
      </c>
      <c r="B32" s="13">
        <f>SUMIF('Youth Championship'!C4:C50,"MCUI",'Youth Championship'!I4:I50)</f>
        <v>115</v>
      </c>
    </row>
    <row r="33" spans="1:2" ht="13.5" customHeight="1">
      <c r="A33" s="13" t="s">
        <v>54</v>
      </c>
      <c r="B33" s="13">
        <f>SUMIF('Youth Championship'!C4:C50,"FMJ",'Youth Championship'!I4:I50)</f>
        <v>0</v>
      </c>
    </row>
    <row r="34" spans="1:2" ht="13.5" customHeight="1">
      <c r="A34" s="13" t="s">
        <v>55</v>
      </c>
      <c r="B34" s="13">
        <f>SUMIF('Youth Championship'!C4:C50,"FMR",'Youth Championship'!I4:I50)</f>
        <v>0</v>
      </c>
    </row>
    <row r="35" spans="1:2" ht="13.5" customHeight="1">
      <c r="A35" s="13" t="s">
        <v>56</v>
      </c>
      <c r="B35" s="13">
        <f>SUMIF('Youth Championship'!C4:C50,"MSI",'Youth Championship'!I4:I50)</f>
        <v>0</v>
      </c>
    </row>
    <row r="36" spans="1:2" ht="13.5" customHeight="1">
      <c r="A36" s="13" t="s">
        <v>57</v>
      </c>
      <c r="B36" s="13">
        <f>SUMIF('Youth Championship'!C4:C50,"MUL",'Youth Championship'!I4:I50)</f>
        <v>0</v>
      </c>
    </row>
    <row r="37" spans="1:2" ht="13.5" customHeight="1">
      <c r="A37" s="13" t="s">
        <v>10</v>
      </c>
      <c r="B37" s="13">
        <f>SUMIF('Youth Championship'!C4:C50,"NMF",'Youth Championship'!I4:I50)</f>
        <v>245</v>
      </c>
    </row>
    <row r="38" spans="1:2" ht="13.5" customHeight="1">
      <c r="A38" s="13" t="s">
        <v>62</v>
      </c>
      <c r="B38" s="13">
        <f>SUMIF('Youth Championship'!C4:C50,"OSK",'Youth Championship'!I4:I50)</f>
        <v>145</v>
      </c>
    </row>
    <row r="39" spans="1:2" ht="13.5" customHeight="1">
      <c r="A39" s="13" t="s">
        <v>12</v>
      </c>
      <c r="B39" s="13">
        <f>SUMIF('Youth Championship'!C4:C50,"PZM",'Youth Championship'!I4:I50)</f>
        <v>76</v>
      </c>
    </row>
    <row r="40" spans="1:2" ht="13.5" customHeight="1">
      <c r="A40" s="13" t="s">
        <v>8</v>
      </c>
      <c r="B40" s="13">
        <f>SUMIF('Youth Championship'!C4:C50,"RFME",'Youth Championship'!I4:I50)</f>
        <v>0</v>
      </c>
    </row>
    <row r="41" spans="1:2" ht="13.5" customHeight="1">
      <c r="A41" s="13" t="s">
        <v>19</v>
      </c>
      <c r="B41" s="13">
        <f>SUMIF('Youth Championship'!C4:C50,"SMF",'Youth Championship'!I4:I50)</f>
        <v>0</v>
      </c>
    </row>
    <row r="42" spans="1:2" ht="13.5" customHeight="1">
      <c r="A42" s="13" t="s">
        <v>15</v>
      </c>
      <c r="B42" s="13">
        <f>SUMIF('Youth Championship'!C4:C50,"SML",'Youth Championship'!I4:I50)</f>
        <v>170</v>
      </c>
    </row>
    <row r="43" spans="1:2" ht="13.5" customHeight="1">
      <c r="A43" s="13" t="s">
        <v>6</v>
      </c>
      <c r="B43" s="13">
        <f>SUMIF('Youth Championship'!C4:C50,"SVEMO",'Youth Championship'!I4:I50)</f>
        <v>240</v>
      </c>
    </row>
  </sheetData>
  <mergeCells count="1">
    <mergeCell ref="A1:B1"/>
  </mergeCells>
  <pageMargins left="0" right="0" top="0" bottom="0" header="0" footer="0"/>
  <pageSetup scale="81" orientation="portrait"/>
  <headerFooter>
    <oddFooter>&amp;"Helvetica,Regular"&amp;11&amp;P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54"/>
  <sheetViews>
    <sheetView showGridLines="0" tabSelected="1" workbookViewId="0">
      <selection activeCell="G9" sqref="G9"/>
    </sheetView>
  </sheetViews>
  <sheetFormatPr defaultColWidth="4.07421875" defaultRowHeight="13.5" customHeight="1"/>
  <cols>
    <col min="1" max="1" width="4.07421875" style="13" customWidth="1"/>
    <col min="2" max="2" width="20" style="13" customWidth="1"/>
    <col min="3" max="3" width="6.61328125" style="13" customWidth="1"/>
    <col min="4" max="4" width="7.61328125" style="13" customWidth="1"/>
    <col min="5" max="5" width="9.4609375" style="13" customWidth="1"/>
    <col min="6" max="7" width="9.61328125" style="13" customWidth="1"/>
    <col min="8" max="8" width="9.69140625" style="13" customWidth="1"/>
    <col min="9" max="9" width="5.23046875" style="13" hidden="1" customWidth="1"/>
    <col min="10" max="10" width="4.07421875" style="13" customWidth="1"/>
    <col min="11" max="11" width="4.921875" style="13" customWidth="1"/>
    <col min="12" max="12" width="5" style="13" customWidth="1"/>
    <col min="13" max="256" width="4.07421875" style="13" customWidth="1"/>
    <col min="257" max="16384" width="4.07421875" style="1"/>
  </cols>
  <sheetData>
    <row r="1" spans="1:12" ht="35.4" customHeight="1">
      <c r="A1" s="123" t="s">
        <v>79</v>
      </c>
      <c r="B1" s="124"/>
      <c r="C1" s="124"/>
      <c r="D1" s="124"/>
      <c r="E1" s="124"/>
      <c r="F1" s="124"/>
      <c r="G1" s="140"/>
      <c r="H1" s="124"/>
      <c r="I1" s="124"/>
    </row>
    <row r="2" spans="1:12" ht="24.75" customHeight="1">
      <c r="A2" s="141" t="s">
        <v>1</v>
      </c>
      <c r="B2" s="82" t="s">
        <v>2</v>
      </c>
      <c r="C2" s="82" t="s">
        <v>3</v>
      </c>
      <c r="D2" s="82" t="s">
        <v>4</v>
      </c>
      <c r="E2" s="77">
        <v>42847</v>
      </c>
      <c r="F2" s="78">
        <v>42882</v>
      </c>
      <c r="G2" s="78">
        <v>42883</v>
      </c>
      <c r="H2" s="78">
        <v>42952</v>
      </c>
      <c r="I2" s="73"/>
    </row>
    <row r="3" spans="1:12" ht="24" customHeight="1">
      <c r="A3" s="142"/>
      <c r="B3" s="83"/>
      <c r="C3" s="83"/>
      <c r="D3" s="83"/>
      <c r="E3" s="79" t="s">
        <v>67</v>
      </c>
      <c r="F3" s="80" t="s">
        <v>76</v>
      </c>
      <c r="G3" s="80" t="s">
        <v>76</v>
      </c>
      <c r="H3" s="80" t="s">
        <v>80</v>
      </c>
      <c r="I3" s="73" t="s">
        <v>5</v>
      </c>
    </row>
    <row r="4" spans="1:12" ht="17.100000000000001" customHeight="1">
      <c r="A4" s="76">
        <v>1</v>
      </c>
      <c r="B4" s="112" t="s">
        <v>247</v>
      </c>
      <c r="C4" s="20" t="s">
        <v>64</v>
      </c>
      <c r="D4" s="20" t="s">
        <v>82</v>
      </c>
      <c r="E4" s="21"/>
      <c r="F4" s="30">
        <v>45</v>
      </c>
      <c r="G4" s="48">
        <v>40</v>
      </c>
      <c r="H4" s="30"/>
      <c r="I4" s="31">
        <f t="shared" ref="I4:I37" si="0">SUM(E4:H4)</f>
        <v>85</v>
      </c>
    </row>
    <row r="5" spans="1:12" ht="17.100000000000001" customHeight="1">
      <c r="A5" s="76">
        <v>2</v>
      </c>
      <c r="B5" s="112" t="s">
        <v>245</v>
      </c>
      <c r="C5" s="20" t="s">
        <v>64</v>
      </c>
      <c r="D5" s="20" t="s">
        <v>82</v>
      </c>
      <c r="E5" s="21"/>
      <c r="F5" s="30">
        <v>60</v>
      </c>
      <c r="G5" s="48">
        <v>70</v>
      </c>
      <c r="H5" s="30"/>
      <c r="I5" s="31">
        <f t="shared" si="0"/>
        <v>130</v>
      </c>
    </row>
    <row r="6" spans="1:12" ht="17.100000000000001" customHeight="1">
      <c r="A6" s="76">
        <v>3</v>
      </c>
      <c r="B6" s="112" t="s">
        <v>246</v>
      </c>
      <c r="C6" s="34" t="s">
        <v>64</v>
      </c>
      <c r="D6" s="34" t="s">
        <v>88</v>
      </c>
      <c r="E6" s="30"/>
      <c r="F6" s="30">
        <v>50</v>
      </c>
      <c r="G6" s="48">
        <v>45</v>
      </c>
      <c r="H6" s="30"/>
      <c r="I6" s="31">
        <f t="shared" si="0"/>
        <v>95</v>
      </c>
      <c r="L6" s="14"/>
    </row>
    <row r="7" spans="1:12" ht="17.100000000000001" customHeight="1">
      <c r="A7" s="76">
        <v>4</v>
      </c>
      <c r="B7" s="112" t="s">
        <v>139</v>
      </c>
      <c r="C7" s="34" t="s">
        <v>11</v>
      </c>
      <c r="D7" s="34" t="s">
        <v>82</v>
      </c>
      <c r="E7" s="30">
        <v>45</v>
      </c>
      <c r="F7" s="30"/>
      <c r="G7" s="48"/>
      <c r="H7" s="30"/>
      <c r="I7" s="31">
        <f t="shared" si="0"/>
        <v>45</v>
      </c>
    </row>
    <row r="8" spans="1:12" ht="17.100000000000001" customHeight="1">
      <c r="A8" s="76">
        <v>5</v>
      </c>
      <c r="B8" s="112" t="s">
        <v>144</v>
      </c>
      <c r="C8" s="34" t="s">
        <v>17</v>
      </c>
      <c r="D8" s="34" t="s">
        <v>84</v>
      </c>
      <c r="E8" s="30">
        <v>22</v>
      </c>
      <c r="F8" s="30"/>
      <c r="G8" s="48"/>
      <c r="H8" s="30"/>
      <c r="I8" s="31">
        <f t="shared" si="0"/>
        <v>22</v>
      </c>
    </row>
    <row r="9" spans="1:12" ht="17.100000000000001" customHeight="1">
      <c r="A9" s="76">
        <v>6</v>
      </c>
      <c r="B9" s="112" t="s">
        <v>143</v>
      </c>
      <c r="C9" s="34" t="s">
        <v>20</v>
      </c>
      <c r="D9" s="34" t="s">
        <v>82</v>
      </c>
      <c r="E9" s="30">
        <v>25</v>
      </c>
      <c r="F9" s="30"/>
      <c r="G9" s="48"/>
      <c r="H9" s="30"/>
      <c r="I9" s="31">
        <f t="shared" si="0"/>
        <v>25</v>
      </c>
    </row>
    <row r="10" spans="1:12" ht="17.100000000000001" customHeight="1">
      <c r="A10" s="76">
        <v>7</v>
      </c>
      <c r="B10" s="112" t="s">
        <v>138</v>
      </c>
      <c r="C10" s="34" t="s">
        <v>11</v>
      </c>
      <c r="D10" s="34" t="s">
        <v>82</v>
      </c>
      <c r="E10" s="30">
        <v>50</v>
      </c>
      <c r="F10" s="30"/>
      <c r="G10" s="48"/>
      <c r="H10" s="30"/>
      <c r="I10" s="31">
        <f t="shared" si="0"/>
        <v>50</v>
      </c>
    </row>
    <row r="11" spans="1:12" ht="17.100000000000001" customHeight="1">
      <c r="A11" s="76">
        <v>8</v>
      </c>
      <c r="B11" s="112" t="s">
        <v>134</v>
      </c>
      <c r="C11" s="34" t="s">
        <v>11</v>
      </c>
      <c r="D11" s="34" t="s">
        <v>86</v>
      </c>
      <c r="E11" s="30">
        <v>85</v>
      </c>
      <c r="F11" s="30"/>
      <c r="G11" s="48"/>
      <c r="H11" s="30"/>
      <c r="I11" s="31">
        <f t="shared" si="0"/>
        <v>85</v>
      </c>
      <c r="L11" s="14"/>
    </row>
    <row r="12" spans="1:12" ht="17.100000000000001" customHeight="1">
      <c r="A12" s="76">
        <v>9</v>
      </c>
      <c r="B12" s="113" t="s">
        <v>148</v>
      </c>
      <c r="C12" s="29" t="s">
        <v>15</v>
      </c>
      <c r="D12" s="29" t="s">
        <v>82</v>
      </c>
      <c r="E12" s="30">
        <v>14</v>
      </c>
      <c r="F12" s="30">
        <v>55</v>
      </c>
      <c r="G12" s="48">
        <v>50</v>
      </c>
      <c r="H12" s="30"/>
      <c r="I12" s="31">
        <f t="shared" si="0"/>
        <v>119</v>
      </c>
    </row>
    <row r="13" spans="1:12" ht="17.100000000000001" customHeight="1">
      <c r="A13" s="76">
        <v>10</v>
      </c>
      <c r="B13" s="113" t="s">
        <v>133</v>
      </c>
      <c r="C13" s="29" t="s">
        <v>11</v>
      </c>
      <c r="D13" s="29" t="s">
        <v>86</v>
      </c>
      <c r="E13" s="30">
        <v>100</v>
      </c>
      <c r="F13" s="30"/>
      <c r="G13" s="48"/>
      <c r="H13" s="30"/>
      <c r="I13" s="31">
        <f t="shared" si="0"/>
        <v>100</v>
      </c>
    </row>
    <row r="14" spans="1:12" ht="17.100000000000001" customHeight="1">
      <c r="A14" s="76">
        <v>11</v>
      </c>
      <c r="B14" s="112" t="s">
        <v>146</v>
      </c>
      <c r="C14" s="34" t="s">
        <v>11</v>
      </c>
      <c r="D14" s="34" t="s">
        <v>86</v>
      </c>
      <c r="E14" s="30">
        <v>18</v>
      </c>
      <c r="F14" s="30"/>
      <c r="G14" s="48"/>
      <c r="H14" s="30"/>
      <c r="I14" s="31">
        <f t="shared" si="0"/>
        <v>18</v>
      </c>
    </row>
    <row r="15" spans="1:12" ht="17.100000000000001" customHeight="1">
      <c r="A15" s="76">
        <v>12</v>
      </c>
      <c r="B15" s="112" t="s">
        <v>137</v>
      </c>
      <c r="C15" s="34" t="s">
        <v>16</v>
      </c>
      <c r="D15" s="34" t="s">
        <v>84</v>
      </c>
      <c r="E15" s="30">
        <v>55</v>
      </c>
      <c r="F15" s="30">
        <v>85</v>
      </c>
      <c r="G15" s="48">
        <v>100</v>
      </c>
      <c r="H15" s="30"/>
      <c r="I15" s="31">
        <f t="shared" si="0"/>
        <v>240</v>
      </c>
    </row>
    <row r="16" spans="1:12" ht="17.100000000000001" customHeight="1">
      <c r="A16" s="76">
        <v>13</v>
      </c>
      <c r="B16" s="113" t="s">
        <v>140</v>
      </c>
      <c r="C16" s="29" t="s">
        <v>6</v>
      </c>
      <c r="D16" s="29" t="s">
        <v>82</v>
      </c>
      <c r="E16" s="30">
        <v>40</v>
      </c>
      <c r="F16" s="30">
        <v>100</v>
      </c>
      <c r="G16" s="48">
        <v>85</v>
      </c>
      <c r="H16" s="30"/>
      <c r="I16" s="31">
        <f t="shared" si="0"/>
        <v>225</v>
      </c>
    </row>
    <row r="17" spans="1:9" ht="17.100000000000001" customHeight="1">
      <c r="A17" s="76">
        <v>14</v>
      </c>
      <c r="B17" s="112" t="s">
        <v>145</v>
      </c>
      <c r="C17" s="34" t="s">
        <v>62</v>
      </c>
      <c r="D17" s="34" t="s">
        <v>86</v>
      </c>
      <c r="E17" s="30">
        <v>20</v>
      </c>
      <c r="F17" s="30"/>
      <c r="G17" s="48">
        <v>60</v>
      </c>
      <c r="H17" s="30"/>
      <c r="I17" s="31">
        <f t="shared" si="0"/>
        <v>80</v>
      </c>
    </row>
    <row r="18" spans="1:9" ht="17.100000000000001" customHeight="1">
      <c r="A18" s="76">
        <v>15</v>
      </c>
      <c r="B18" s="113" t="s">
        <v>141</v>
      </c>
      <c r="C18" s="29" t="s">
        <v>11</v>
      </c>
      <c r="D18" s="29" t="s">
        <v>86</v>
      </c>
      <c r="E18" s="30">
        <v>35</v>
      </c>
      <c r="F18" s="30"/>
      <c r="G18" s="48"/>
      <c r="H18" s="30"/>
      <c r="I18" s="31">
        <f t="shared" si="0"/>
        <v>35</v>
      </c>
    </row>
    <row r="19" spans="1:9" ht="17.100000000000001" customHeight="1">
      <c r="A19" s="76">
        <v>16</v>
      </c>
      <c r="B19" s="112" t="s">
        <v>135</v>
      </c>
      <c r="C19" s="34" t="s">
        <v>11</v>
      </c>
      <c r="D19" s="34" t="s">
        <v>86</v>
      </c>
      <c r="E19" s="30">
        <v>70</v>
      </c>
      <c r="F19" s="30"/>
      <c r="G19" s="48"/>
      <c r="H19" s="30"/>
      <c r="I19" s="31">
        <f t="shared" si="0"/>
        <v>70</v>
      </c>
    </row>
    <row r="20" spans="1:9" ht="17.100000000000001" customHeight="1">
      <c r="A20" s="76">
        <v>17</v>
      </c>
      <c r="B20" s="113" t="s">
        <v>136</v>
      </c>
      <c r="C20" s="29" t="s">
        <v>11</v>
      </c>
      <c r="D20" s="29" t="s">
        <v>86</v>
      </c>
      <c r="E20" s="30">
        <v>60</v>
      </c>
      <c r="F20" s="30"/>
      <c r="G20" s="48"/>
      <c r="H20" s="30"/>
      <c r="I20" s="31">
        <f t="shared" si="0"/>
        <v>60</v>
      </c>
    </row>
    <row r="21" spans="1:9" ht="17.100000000000001" customHeight="1">
      <c r="A21" s="76">
        <v>18</v>
      </c>
      <c r="B21" s="112" t="s">
        <v>147</v>
      </c>
      <c r="C21" s="34" t="s">
        <v>6</v>
      </c>
      <c r="D21" s="34" t="s">
        <v>86</v>
      </c>
      <c r="E21" s="30">
        <v>16</v>
      </c>
      <c r="F21" s="30">
        <v>70</v>
      </c>
      <c r="G21" s="48">
        <v>55</v>
      </c>
      <c r="H21" s="30"/>
      <c r="I21" s="31">
        <f t="shared" si="0"/>
        <v>141</v>
      </c>
    </row>
    <row r="22" spans="1:9" ht="17.100000000000001" customHeight="1">
      <c r="A22" s="76">
        <v>19</v>
      </c>
      <c r="B22" s="112" t="s">
        <v>142</v>
      </c>
      <c r="C22" s="34" t="s">
        <v>20</v>
      </c>
      <c r="D22" s="34" t="s">
        <v>86</v>
      </c>
      <c r="E22" s="30">
        <v>30</v>
      </c>
      <c r="F22" s="30"/>
      <c r="G22" s="48"/>
      <c r="H22" s="30"/>
      <c r="I22" s="31">
        <f t="shared" si="0"/>
        <v>30</v>
      </c>
    </row>
    <row r="23" spans="1:9" ht="17.100000000000001" customHeight="1">
      <c r="A23" s="76">
        <v>20</v>
      </c>
      <c r="B23" s="112"/>
      <c r="C23" s="34"/>
      <c r="D23" s="34"/>
      <c r="E23" s="30"/>
      <c r="F23" s="30"/>
      <c r="G23" s="48"/>
      <c r="H23" s="30"/>
      <c r="I23" s="31">
        <f t="shared" si="0"/>
        <v>0</v>
      </c>
    </row>
    <row r="24" spans="1:9" ht="17.100000000000001" customHeight="1">
      <c r="A24" s="76">
        <v>21</v>
      </c>
      <c r="B24" s="112"/>
      <c r="C24" s="34"/>
      <c r="D24" s="34"/>
      <c r="E24" s="30"/>
      <c r="F24" s="30"/>
      <c r="G24" s="48"/>
      <c r="H24" s="30"/>
      <c r="I24" s="31">
        <f t="shared" si="0"/>
        <v>0</v>
      </c>
    </row>
    <row r="25" spans="1:9" ht="17.100000000000001" customHeight="1">
      <c r="A25" s="76">
        <v>22</v>
      </c>
      <c r="B25" s="112"/>
      <c r="C25" s="34"/>
      <c r="D25" s="34"/>
      <c r="E25" s="30"/>
      <c r="F25" s="30"/>
      <c r="G25" s="48"/>
      <c r="H25" s="30"/>
      <c r="I25" s="31">
        <f t="shared" si="0"/>
        <v>0</v>
      </c>
    </row>
    <row r="26" spans="1:9" ht="17.100000000000001" customHeight="1">
      <c r="A26" s="76">
        <v>23</v>
      </c>
      <c r="B26" s="113"/>
      <c r="C26" s="34"/>
      <c r="D26" s="34"/>
      <c r="E26" s="30"/>
      <c r="F26" s="30"/>
      <c r="G26" s="48"/>
      <c r="H26" s="30"/>
      <c r="I26" s="31">
        <f t="shared" si="0"/>
        <v>0</v>
      </c>
    </row>
    <row r="27" spans="1:9" ht="17.100000000000001" customHeight="1">
      <c r="A27" s="76">
        <v>24</v>
      </c>
      <c r="B27" s="112"/>
      <c r="C27" s="34"/>
      <c r="D27" s="34"/>
      <c r="E27" s="30"/>
      <c r="F27" s="30"/>
      <c r="G27" s="48"/>
      <c r="H27" s="30"/>
      <c r="I27" s="31">
        <f t="shared" si="0"/>
        <v>0</v>
      </c>
    </row>
    <row r="28" spans="1:9" ht="17.100000000000001" customHeight="1">
      <c r="A28" s="76">
        <v>25</v>
      </c>
      <c r="B28" s="112"/>
      <c r="C28" s="34"/>
      <c r="D28" s="34"/>
      <c r="E28" s="30"/>
      <c r="F28" s="30"/>
      <c r="G28" s="48"/>
      <c r="H28" s="30"/>
      <c r="I28" s="31">
        <f t="shared" si="0"/>
        <v>0</v>
      </c>
    </row>
    <row r="29" spans="1:9" ht="17.100000000000001" customHeight="1">
      <c r="A29" s="76">
        <v>26</v>
      </c>
      <c r="B29" s="113"/>
      <c r="C29" s="29"/>
      <c r="D29" s="29"/>
      <c r="E29" s="30"/>
      <c r="F29" s="30"/>
      <c r="G29" s="48"/>
      <c r="H29" s="30"/>
      <c r="I29" s="31">
        <f t="shared" si="0"/>
        <v>0</v>
      </c>
    </row>
    <row r="30" spans="1:9" ht="17.100000000000001" customHeight="1">
      <c r="A30" s="76">
        <v>27</v>
      </c>
      <c r="B30" s="112"/>
      <c r="C30" s="34"/>
      <c r="D30" s="34"/>
      <c r="E30" s="30"/>
      <c r="F30" s="30"/>
      <c r="G30" s="48"/>
      <c r="H30" s="30"/>
      <c r="I30" s="31">
        <f t="shared" si="0"/>
        <v>0</v>
      </c>
    </row>
    <row r="31" spans="1:9" ht="17.100000000000001" customHeight="1">
      <c r="A31" s="76">
        <v>28</v>
      </c>
      <c r="B31" s="112"/>
      <c r="C31" s="34"/>
      <c r="D31" s="34"/>
      <c r="E31" s="30"/>
      <c r="F31" s="30"/>
      <c r="G31" s="48"/>
      <c r="H31" s="30"/>
      <c r="I31" s="31">
        <f t="shared" si="0"/>
        <v>0</v>
      </c>
    </row>
    <row r="32" spans="1:9" ht="17.100000000000001" customHeight="1">
      <c r="A32" s="76">
        <v>29</v>
      </c>
      <c r="B32" s="112"/>
      <c r="C32" s="34"/>
      <c r="D32" s="34"/>
      <c r="E32" s="30"/>
      <c r="F32" s="30"/>
      <c r="G32" s="48"/>
      <c r="H32" s="30"/>
      <c r="I32" s="31">
        <f t="shared" si="0"/>
        <v>0</v>
      </c>
    </row>
    <row r="33" spans="1:9" ht="17.100000000000001" customHeight="1">
      <c r="A33" s="76">
        <v>30</v>
      </c>
      <c r="B33" s="112"/>
      <c r="C33" s="34"/>
      <c r="D33" s="34"/>
      <c r="E33" s="30"/>
      <c r="F33" s="30"/>
      <c r="G33" s="48"/>
      <c r="H33" s="30"/>
      <c r="I33" s="31">
        <f t="shared" si="0"/>
        <v>0</v>
      </c>
    </row>
    <row r="34" spans="1:9" ht="17.100000000000001" customHeight="1">
      <c r="A34" s="76">
        <v>31</v>
      </c>
      <c r="B34" s="112"/>
      <c r="C34" s="34"/>
      <c r="D34" s="34"/>
      <c r="E34" s="30"/>
      <c r="F34" s="30"/>
      <c r="G34" s="48"/>
      <c r="H34" s="30"/>
      <c r="I34" s="31">
        <f t="shared" si="0"/>
        <v>0</v>
      </c>
    </row>
    <row r="35" spans="1:9" ht="17.100000000000001" customHeight="1">
      <c r="A35" s="76">
        <v>32</v>
      </c>
      <c r="B35" s="112"/>
      <c r="C35" s="34"/>
      <c r="D35" s="34"/>
      <c r="E35" s="30"/>
      <c r="F35" s="30"/>
      <c r="G35" s="48"/>
      <c r="H35" s="30"/>
      <c r="I35" s="31">
        <f t="shared" si="0"/>
        <v>0</v>
      </c>
    </row>
    <row r="36" spans="1:9" ht="17.100000000000001" customHeight="1">
      <c r="A36" s="76">
        <v>33</v>
      </c>
      <c r="B36" s="112"/>
      <c r="C36" s="34"/>
      <c r="D36" s="34"/>
      <c r="E36" s="30"/>
      <c r="F36" s="30"/>
      <c r="G36" s="48"/>
      <c r="H36" s="30"/>
      <c r="I36" s="31">
        <f t="shared" si="0"/>
        <v>0</v>
      </c>
    </row>
    <row r="37" spans="1:9" ht="17.100000000000001" customHeight="1">
      <c r="A37" s="76">
        <v>34</v>
      </c>
      <c r="B37" s="112"/>
      <c r="C37" s="20"/>
      <c r="D37" s="20"/>
      <c r="E37" s="21"/>
      <c r="F37" s="30"/>
      <c r="G37" s="48"/>
      <c r="H37" s="30"/>
      <c r="I37" s="38">
        <f t="shared" si="0"/>
        <v>0</v>
      </c>
    </row>
    <row r="38" spans="1:9" ht="17.100000000000001" customHeight="1">
      <c r="A38" s="76">
        <v>35</v>
      </c>
      <c r="B38" s="112"/>
      <c r="C38" s="20"/>
      <c r="D38" s="20"/>
      <c r="E38" s="21"/>
      <c r="F38" s="30"/>
      <c r="G38" s="48"/>
      <c r="H38" s="30"/>
      <c r="I38" s="36" t="e">
        <f>SUM(#REF!)</f>
        <v>#REF!</v>
      </c>
    </row>
    <row r="39" spans="1:9" ht="17.100000000000001" customHeight="1">
      <c r="A39" s="76">
        <v>36</v>
      </c>
      <c r="B39" s="112"/>
      <c r="C39" s="34"/>
      <c r="D39" s="34"/>
      <c r="E39" s="30"/>
      <c r="F39" s="30"/>
      <c r="G39" s="48"/>
      <c r="H39" s="30"/>
      <c r="I39" s="36">
        <f t="shared" ref="I39:I54" si="1">SUM(E39:H39)</f>
        <v>0</v>
      </c>
    </row>
    <row r="40" spans="1:9" ht="17.100000000000001" customHeight="1">
      <c r="A40" s="76">
        <v>37</v>
      </c>
      <c r="B40" s="112"/>
      <c r="C40" s="34"/>
      <c r="D40" s="34"/>
      <c r="E40" s="30"/>
      <c r="F40" s="30"/>
      <c r="G40" s="48"/>
      <c r="H40" s="30"/>
      <c r="I40" s="36">
        <f t="shared" si="1"/>
        <v>0</v>
      </c>
    </row>
    <row r="41" spans="1:9" ht="17.100000000000001" customHeight="1">
      <c r="A41" s="76">
        <v>38</v>
      </c>
      <c r="B41" s="113"/>
      <c r="C41" s="29"/>
      <c r="D41" s="29"/>
      <c r="E41" s="30"/>
      <c r="F41" s="30"/>
      <c r="G41" s="48"/>
      <c r="H41" s="30"/>
      <c r="I41" s="36">
        <f t="shared" si="1"/>
        <v>0</v>
      </c>
    </row>
    <row r="42" spans="1:9" ht="17.100000000000001" customHeight="1">
      <c r="A42" s="76">
        <v>39</v>
      </c>
      <c r="B42" s="112"/>
      <c r="C42" s="34"/>
      <c r="D42" s="34"/>
      <c r="E42" s="30"/>
      <c r="F42" s="30"/>
      <c r="G42" s="48"/>
      <c r="H42" s="30"/>
      <c r="I42" s="36">
        <f t="shared" si="1"/>
        <v>0</v>
      </c>
    </row>
    <row r="43" spans="1:9" ht="17.100000000000001" customHeight="1">
      <c r="A43" s="76">
        <v>40</v>
      </c>
      <c r="B43" s="112"/>
      <c r="C43" s="34"/>
      <c r="D43" s="34"/>
      <c r="E43" s="30"/>
      <c r="F43" s="30"/>
      <c r="G43" s="48"/>
      <c r="H43" s="30"/>
      <c r="I43" s="36">
        <f t="shared" si="1"/>
        <v>0</v>
      </c>
    </row>
    <row r="44" spans="1:9" ht="17.100000000000001" customHeight="1">
      <c r="A44" s="76">
        <v>41</v>
      </c>
      <c r="B44" s="112"/>
      <c r="C44" s="34"/>
      <c r="D44" s="34"/>
      <c r="E44" s="30"/>
      <c r="F44" s="30"/>
      <c r="G44" s="48"/>
      <c r="H44" s="30"/>
      <c r="I44" s="36">
        <f t="shared" si="1"/>
        <v>0</v>
      </c>
    </row>
    <row r="45" spans="1:9" ht="17.100000000000001" customHeight="1">
      <c r="A45" s="76">
        <v>42</v>
      </c>
      <c r="B45" s="112"/>
      <c r="C45" s="34"/>
      <c r="D45" s="34"/>
      <c r="E45" s="30"/>
      <c r="F45" s="30"/>
      <c r="G45" s="48"/>
      <c r="H45" s="30"/>
      <c r="I45" s="36">
        <f t="shared" si="1"/>
        <v>0</v>
      </c>
    </row>
    <row r="46" spans="1:9" ht="17.100000000000001" customHeight="1">
      <c r="A46" s="76">
        <v>43</v>
      </c>
      <c r="B46" s="113"/>
      <c r="C46" s="29"/>
      <c r="D46" s="29"/>
      <c r="E46" s="30"/>
      <c r="F46" s="30"/>
      <c r="G46" s="48"/>
      <c r="H46" s="30"/>
      <c r="I46" s="36">
        <f t="shared" si="1"/>
        <v>0</v>
      </c>
    </row>
    <row r="47" spans="1:9" ht="17.100000000000001" customHeight="1">
      <c r="A47" s="76">
        <v>44</v>
      </c>
      <c r="B47" s="112"/>
      <c r="C47" s="34"/>
      <c r="D47" s="34"/>
      <c r="E47" s="30"/>
      <c r="F47" s="30"/>
      <c r="G47" s="48"/>
      <c r="H47" s="30"/>
      <c r="I47" s="36">
        <f t="shared" si="1"/>
        <v>0</v>
      </c>
    </row>
    <row r="48" spans="1:9" ht="17.100000000000001" customHeight="1">
      <c r="A48" s="76">
        <v>45</v>
      </c>
      <c r="B48" s="112"/>
      <c r="C48" s="34"/>
      <c r="D48" s="34"/>
      <c r="E48" s="30"/>
      <c r="F48" s="30"/>
      <c r="G48" s="48"/>
      <c r="H48" s="30"/>
      <c r="I48" s="36">
        <f t="shared" si="1"/>
        <v>0</v>
      </c>
    </row>
    <row r="49" spans="1:9" ht="17.100000000000001" customHeight="1">
      <c r="A49" s="76">
        <v>46</v>
      </c>
      <c r="B49" s="112"/>
      <c r="C49" s="34"/>
      <c r="D49" s="34"/>
      <c r="E49" s="30"/>
      <c r="F49" s="30"/>
      <c r="G49" s="48"/>
      <c r="H49" s="30"/>
      <c r="I49" s="36">
        <f t="shared" si="1"/>
        <v>0</v>
      </c>
    </row>
    <row r="50" spans="1:9" ht="17.100000000000001" customHeight="1">
      <c r="A50" s="76">
        <v>47</v>
      </c>
      <c r="B50" s="112"/>
      <c r="C50" s="34"/>
      <c r="D50" s="34"/>
      <c r="E50" s="30"/>
      <c r="F50" s="30"/>
      <c r="G50" s="48"/>
      <c r="H50" s="30"/>
      <c r="I50" s="36">
        <f t="shared" si="1"/>
        <v>0</v>
      </c>
    </row>
    <row r="51" spans="1:9" ht="17.100000000000001" customHeight="1">
      <c r="A51" s="76">
        <v>48</v>
      </c>
      <c r="B51" s="112"/>
      <c r="C51" s="34"/>
      <c r="D51" s="34"/>
      <c r="E51" s="30"/>
      <c r="F51" s="30"/>
      <c r="G51" s="48"/>
      <c r="H51" s="30"/>
      <c r="I51" s="36">
        <f t="shared" si="1"/>
        <v>0</v>
      </c>
    </row>
    <row r="52" spans="1:9" ht="17.100000000000001" customHeight="1">
      <c r="A52" s="76">
        <v>49</v>
      </c>
      <c r="B52" s="113"/>
      <c r="C52" s="29"/>
      <c r="D52" s="29"/>
      <c r="E52" s="30"/>
      <c r="F52" s="30"/>
      <c r="G52" s="48"/>
      <c r="H52" s="30"/>
      <c r="I52" s="36">
        <f t="shared" si="1"/>
        <v>0</v>
      </c>
    </row>
    <row r="53" spans="1:9" ht="17.100000000000001" customHeight="1">
      <c r="A53" s="76">
        <v>50</v>
      </c>
      <c r="B53" s="112"/>
      <c r="C53" s="34"/>
      <c r="D53" s="34"/>
      <c r="E53" s="30"/>
      <c r="F53" s="30"/>
      <c r="G53" s="48"/>
      <c r="H53" s="30"/>
      <c r="I53" s="36">
        <f t="shared" si="1"/>
        <v>0</v>
      </c>
    </row>
    <row r="54" spans="1:9" ht="15.9" customHeight="1">
      <c r="A54" s="28"/>
      <c r="B54" s="32"/>
      <c r="C54" s="32"/>
      <c r="D54" s="32"/>
      <c r="E54" s="32"/>
      <c r="F54" s="32"/>
      <c r="G54" s="32"/>
      <c r="H54" s="32"/>
      <c r="I54" s="36">
        <f t="shared" si="1"/>
        <v>0</v>
      </c>
    </row>
  </sheetData>
  <sheetProtection algorithmName="SHA-512" hashValue="E6s1eWkXK2DPQEkLWTHUGgl34qypSuX9YZthW/ZK+wU1fIVwio4xGkucBOhdn6KHnkHH1+lm24jYfyxQWQ3lYA==" saltValue="fbIdiJOILINyxySLHn+2bw==" spinCount="100000" sheet="1" objects="1" scenarios="1" formatColumns="0" selectLockedCells="1" sort="0"/>
  <sortState ref="B4:H22">
    <sortCondition ref="B4:B22"/>
  </sortState>
  <mergeCells count="2">
    <mergeCell ref="A1:I1"/>
    <mergeCell ref="A2:A3"/>
  </mergeCells>
  <phoneticPr fontId="17" type="noConversion"/>
  <pageMargins left="0" right="0" top="0" bottom="0" header="0" footer="0"/>
  <pageSetup scale="81" orientation="portrait"/>
  <headerFooter>
    <oddFooter>&amp;"Helvetica,Regular"&amp;11&amp;P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2"/>
  <sheetData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43"/>
  <sheetViews>
    <sheetView showGridLines="0" workbookViewId="0">
      <selection activeCell="A28" sqref="A28"/>
    </sheetView>
  </sheetViews>
  <sheetFormatPr defaultColWidth="6.61328125" defaultRowHeight="13.5" customHeight="1"/>
  <cols>
    <col min="1" max="256" width="6.61328125" style="13" customWidth="1"/>
    <col min="257" max="16384" width="6.61328125" style="1"/>
  </cols>
  <sheetData>
    <row r="1" spans="1:2" ht="27.9" customHeight="1">
      <c r="A1" s="125" t="s">
        <v>58</v>
      </c>
      <c r="B1" s="126"/>
    </row>
    <row r="2" spans="1:2" ht="14.1" customHeight="1">
      <c r="A2" s="5" t="s">
        <v>27</v>
      </c>
      <c r="B2" s="5" t="s">
        <v>13</v>
      </c>
    </row>
    <row r="3" spans="1:2" ht="14.1" customHeight="1">
      <c r="A3" s="13" t="s">
        <v>9</v>
      </c>
      <c r="B3" s="13">
        <f>SUMIF('Youth International'!C4:C50,"ACCR",'Youth International'!I4:I50)</f>
        <v>0</v>
      </c>
    </row>
    <row r="4" spans="1:2" ht="14.1" customHeight="1">
      <c r="A4" s="13" t="s">
        <v>14</v>
      </c>
      <c r="B4" s="13">
        <f>SUMIF('Youth International'!C4:C50,"ACU",'Youth International'!I4:I50)</f>
        <v>0</v>
      </c>
    </row>
    <row r="5" spans="1:2" ht="14.1" customHeight="1">
      <c r="A5" s="13" t="s">
        <v>37</v>
      </c>
      <c r="B5" s="13">
        <f>SUMIF('Youth International'!C4:C50,"AMA",'Youth International'!I4:I50)</f>
        <v>0</v>
      </c>
    </row>
    <row r="6" spans="1:2" ht="14.1" customHeight="1">
      <c r="A6" s="13" t="s">
        <v>38</v>
      </c>
      <c r="B6" s="13">
        <f>SUMIF('Youth International'!C4:C50,"AMOTOE",'Youth International'!I4:I50)</f>
        <v>0</v>
      </c>
    </row>
    <row r="7" spans="1:2" ht="14.1" customHeight="1">
      <c r="A7" s="13" t="s">
        <v>63</v>
      </c>
      <c r="B7" s="13">
        <f>SUMIF('Youth International'!C4:C51,"AMZS",'Youth International'!I4:I51)</f>
        <v>0</v>
      </c>
    </row>
    <row r="8" spans="1:2" ht="14.1" customHeight="1">
      <c r="A8" s="13" t="s">
        <v>39</v>
      </c>
      <c r="B8" s="13">
        <f>SUMIF('Youth International'!C4:C50,"BFMS",'Youth International'!I4:I50)</f>
        <v>0</v>
      </c>
    </row>
    <row r="9" spans="1:2" ht="14.1" customHeight="1">
      <c r="A9" s="13" t="s">
        <v>40</v>
      </c>
      <c r="B9" s="14">
        <f>SUMIF('Youth International'!C4:C50,"BIHAMK",'Youth International'!I4:I50)</f>
        <v>0</v>
      </c>
    </row>
    <row r="10" spans="1:2" ht="14.1" customHeight="1">
      <c r="A10" s="13" t="s">
        <v>41</v>
      </c>
      <c r="B10" s="13">
        <f>SUMIF('Youth International'!C4:C50,"BMF",'Youth International'!I4:I50)</f>
        <v>0</v>
      </c>
    </row>
    <row r="11" spans="1:2" ht="14.1" customHeight="1">
      <c r="A11" s="13" t="s">
        <v>42</v>
      </c>
      <c r="B11" s="13">
        <f>SUMIF('Youth International'!C4:C50,"CMA",'Youth International'!I4:I50)</f>
        <v>0</v>
      </c>
    </row>
    <row r="12" spans="1:2" ht="13.5" customHeight="1">
      <c r="A12" s="13" t="s">
        <v>25</v>
      </c>
      <c r="B12" s="13">
        <f>SUMIF('Youth International'!C4:C50,"CTM",'Youth International'!I4:I50)</f>
        <v>0</v>
      </c>
    </row>
    <row r="13" spans="1:2" ht="13.5" customHeight="1">
      <c r="A13" s="13" t="s">
        <v>43</v>
      </c>
      <c r="B13" s="13">
        <f>SUMIF('Youth International'!C4:C50,"CYMF",'Youth International'!I4:I50)</f>
        <v>0</v>
      </c>
    </row>
    <row r="14" spans="1:2" ht="13.5" customHeight="1">
      <c r="A14" s="13" t="s">
        <v>11</v>
      </c>
      <c r="B14" s="13">
        <f>SUMIF('Youth International'!C4:C50,"DMSB",'Youth International'!I4:I50)</f>
        <v>463</v>
      </c>
    </row>
    <row r="15" spans="1:2" ht="13.5" customHeight="1">
      <c r="A15" s="13" t="s">
        <v>23</v>
      </c>
      <c r="B15" s="13">
        <f>SUMIF('Youth International'!C4:C50,"DMU",'Youth International'!I4:I50)</f>
        <v>0</v>
      </c>
    </row>
    <row r="16" spans="1:2" ht="13.5" customHeight="1">
      <c r="A16" s="13" t="s">
        <v>22</v>
      </c>
      <c r="B16" s="13">
        <f>SUMIF('Youth International'!C4:C50,"EMF",'Youth International'!I4:I50)</f>
        <v>0</v>
      </c>
    </row>
    <row r="17" spans="1:2" ht="13.5" customHeight="1">
      <c r="A17" s="13" t="s">
        <v>16</v>
      </c>
      <c r="B17" s="13">
        <f>SUMIF('Youth International'!C4:C50,"FFM",'Youth International'!I4:I50)</f>
        <v>240</v>
      </c>
    </row>
    <row r="18" spans="1:2" ht="13.5" customHeight="1">
      <c r="A18" s="13" t="s">
        <v>44</v>
      </c>
      <c r="B18" s="13">
        <f>SUMIF('Youth International'!C4:C50,"FMA",'Youth International'!I4:I50)</f>
        <v>0</v>
      </c>
    </row>
    <row r="19" spans="1:2" ht="13.5" customHeight="1">
      <c r="A19" s="13" t="s">
        <v>20</v>
      </c>
      <c r="B19" s="13">
        <f>SUMIF('Youth International'!C4:C50,"FMB",'Youth International'!I4:I50)</f>
        <v>55</v>
      </c>
    </row>
    <row r="20" spans="1:2" ht="13.5" customHeight="1">
      <c r="A20" s="13" t="s">
        <v>7</v>
      </c>
      <c r="B20" s="13">
        <f>SUMIF('Youth International'!C4:C50,"FMI",'Youth International'!I4:I50)</f>
        <v>0</v>
      </c>
    </row>
    <row r="21" spans="1:2" ht="13.5" customHeight="1">
      <c r="A21" s="13" t="s">
        <v>45</v>
      </c>
      <c r="B21" s="13">
        <f>SUMIF('Youth International'!C4:C50,"FMP",'Youth International'!I4:I50)</f>
        <v>0</v>
      </c>
    </row>
    <row r="22" spans="1:2" ht="13.5" customHeight="1">
      <c r="A22" s="13" t="s">
        <v>46</v>
      </c>
      <c r="B22" s="13">
        <f>SUMIF('Youth International'!C4:C50,"FMRM",'Youth International'!I4:I50)</f>
        <v>0</v>
      </c>
    </row>
    <row r="23" spans="1:2" ht="13.5" customHeight="1">
      <c r="A23" s="13" t="s">
        <v>47</v>
      </c>
      <c r="B23" s="13">
        <f>SUMIF('Youth International'!C4:C50,"FMS",'Youth International'!I4:I50)</f>
        <v>0</v>
      </c>
    </row>
    <row r="24" spans="1:2" ht="13.5" customHeight="1">
      <c r="A24" s="13" t="s">
        <v>48</v>
      </c>
      <c r="B24" s="13">
        <f>SUMIF('Youth International'!C4:C50,"FMU",'Youth International'!I4:I50)</f>
        <v>0</v>
      </c>
    </row>
    <row r="25" spans="1:2" ht="13.5" customHeight="1">
      <c r="A25" s="13" t="s">
        <v>49</v>
      </c>
      <c r="B25" s="13">
        <f>SUMIF('Youth International'!C4:C50,"FRM",'Youth International'!I4:I50)</f>
        <v>0</v>
      </c>
    </row>
    <row r="26" spans="1:2" ht="13.5" customHeight="1">
      <c r="A26" s="13" t="s">
        <v>17</v>
      </c>
      <c r="B26" s="13">
        <f>SUMIF('Youth International'!C4:C50,"KNMV",'Youth International'!I4:I50)</f>
        <v>22</v>
      </c>
    </row>
    <row r="27" spans="1:2" ht="13.5" customHeight="1">
      <c r="A27" s="13" t="s">
        <v>64</v>
      </c>
      <c r="B27" s="13">
        <f>SUMIF('Youth International'!C4:C50,"LaMSF",'Youth International'!I4:I50)</f>
        <v>310</v>
      </c>
    </row>
    <row r="28" spans="1:2" ht="13.5" customHeight="1">
      <c r="A28" s="13" t="s">
        <v>50</v>
      </c>
      <c r="B28" s="13">
        <f>SUMIF('Youth International'!C4:C50,"LMSF",'Youth International'!I4:I50)</f>
        <v>0</v>
      </c>
    </row>
    <row r="29" spans="1:2" ht="13.5" customHeight="1">
      <c r="A29" s="13" t="s">
        <v>24</v>
      </c>
      <c r="B29" s="13">
        <f>SUMIF('Youth International'!C4:C50,"MA",'Youth International'!I4:I50)</f>
        <v>0</v>
      </c>
    </row>
    <row r="30" spans="1:2" ht="13.5" customHeight="1">
      <c r="A30" s="13" t="s">
        <v>51</v>
      </c>
      <c r="B30" s="13">
        <f>SUMIF('Youth International'!C4:C50,"MAMS",'Youth International'!I4:I50)</f>
        <v>0</v>
      </c>
    </row>
    <row r="31" spans="1:2" ht="13.5" customHeight="1">
      <c r="A31" s="13" t="s">
        <v>52</v>
      </c>
      <c r="B31" s="13">
        <f>SUMIF('Youth International'!C4:C50,"MCM",'Youth International'!I4:I50)</f>
        <v>0</v>
      </c>
    </row>
    <row r="32" spans="1:2" ht="13.5" customHeight="1">
      <c r="A32" s="13" t="s">
        <v>53</v>
      </c>
      <c r="B32" s="13">
        <f>SUMIF('Youth International'!C4:C50,"MCUI",'Youth International'!I4:I50)</f>
        <v>0</v>
      </c>
    </row>
    <row r="33" spans="1:2" ht="13.5" customHeight="1">
      <c r="A33" s="13" t="s">
        <v>54</v>
      </c>
      <c r="B33" s="13">
        <f>SUMIF('Youth International'!C4:C50,"FMJ",'Youth International'!I4:I50)</f>
        <v>0</v>
      </c>
    </row>
    <row r="34" spans="1:2" ht="13.5" customHeight="1">
      <c r="A34" s="13" t="s">
        <v>55</v>
      </c>
      <c r="B34" s="13">
        <f>SUMIF('Youth International'!C4:C50,"FMR",'Youth International'!I4:I50)</f>
        <v>0</v>
      </c>
    </row>
    <row r="35" spans="1:2" ht="13.5" customHeight="1">
      <c r="A35" s="13" t="s">
        <v>56</v>
      </c>
      <c r="B35" s="13">
        <f>SUMIF('Youth International'!C4:C50,"MSI",'Youth International'!I4:I50)</f>
        <v>0</v>
      </c>
    </row>
    <row r="36" spans="1:2" ht="13.5" customHeight="1">
      <c r="A36" s="13" t="s">
        <v>57</v>
      </c>
      <c r="B36" s="13">
        <f>SUMIF('Youth International'!C4:C50,"MUL",'Youth International'!I4:I50)</f>
        <v>0</v>
      </c>
    </row>
    <row r="37" spans="1:2" ht="13.5" customHeight="1">
      <c r="A37" s="13" t="s">
        <v>10</v>
      </c>
      <c r="B37" s="13">
        <f>SUMIF('Youth International'!C4:C50,"NMF",'Youth International'!I4:I50)</f>
        <v>0</v>
      </c>
    </row>
    <row r="38" spans="1:2" ht="13.5" customHeight="1">
      <c r="A38" s="13" t="s">
        <v>62</v>
      </c>
      <c r="B38" s="13">
        <f>SUMIF('Youth International'!C4:C50,"OSK",'Youth International'!I4:I50)</f>
        <v>80</v>
      </c>
    </row>
    <row r="39" spans="1:2" ht="13.5" customHeight="1">
      <c r="A39" s="13" t="s">
        <v>12</v>
      </c>
      <c r="B39" s="13">
        <f>SUMIF('Youth International'!C4:C50,"PZM",'Youth International'!I4:I50)</f>
        <v>0</v>
      </c>
    </row>
    <row r="40" spans="1:2" ht="13.5" customHeight="1">
      <c r="A40" s="13" t="s">
        <v>8</v>
      </c>
      <c r="B40" s="13">
        <f>SUMIF('Youth International'!C4:C50,"RFME",'Youth International'!I4:I50)</f>
        <v>0</v>
      </c>
    </row>
    <row r="41" spans="1:2" ht="13.5" customHeight="1">
      <c r="A41" s="13" t="s">
        <v>19</v>
      </c>
      <c r="B41" s="13">
        <f>SUMIF('Youth International'!C4:C50,"SMF",'Youth International'!I4:I50)</f>
        <v>0</v>
      </c>
    </row>
    <row r="42" spans="1:2" ht="13.5" customHeight="1">
      <c r="A42" s="13" t="s">
        <v>15</v>
      </c>
      <c r="B42" s="13">
        <f>SUMIF('Youth International'!C4:C50,"SML",'Youth International'!I4:I50)</f>
        <v>119</v>
      </c>
    </row>
    <row r="43" spans="1:2" ht="13.5" customHeight="1">
      <c r="A43" s="13" t="s">
        <v>6</v>
      </c>
      <c r="B43" s="13">
        <f>SUMIF('Youth International'!C4:C50,"SVEMO",'Youth International'!I4:I50)</f>
        <v>366</v>
      </c>
    </row>
  </sheetData>
  <mergeCells count="1">
    <mergeCell ref="A1:B1"/>
  </mergeCells>
  <pageMargins left="0" right="0" top="0" bottom="0" header="0" footer="0"/>
  <pageSetup scale="81" orientation="portrait"/>
  <headerFooter>
    <oddFooter>&amp;"Helvetica,Regular"&amp;11&amp;P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43"/>
  <sheetViews>
    <sheetView showGridLines="0" workbookViewId="0">
      <selection activeCell="B28" sqref="B28"/>
    </sheetView>
  </sheetViews>
  <sheetFormatPr defaultColWidth="6.61328125" defaultRowHeight="13.5" customHeight="1"/>
  <cols>
    <col min="1" max="256" width="6.61328125" style="4" customWidth="1"/>
  </cols>
  <sheetData>
    <row r="1" spans="1:256" ht="27.9" customHeight="1">
      <c r="A1" s="125" t="s">
        <v>58</v>
      </c>
      <c r="B1" s="126"/>
    </row>
    <row r="2" spans="1:256" ht="14.1" customHeight="1">
      <c r="A2" s="5" t="s">
        <v>27</v>
      </c>
      <c r="B2" s="5" t="s">
        <v>13</v>
      </c>
    </row>
    <row r="3" spans="1:256" ht="14.1" customHeight="1">
      <c r="A3" s="13" t="s">
        <v>9</v>
      </c>
      <c r="B3" s="13">
        <f>SUMIF('EC - European Championship'!C4:C90,"ACCR",'EC - European Championship'!I4:I90)</f>
        <v>196</v>
      </c>
    </row>
    <row r="4" spans="1:256" ht="14.1" customHeight="1">
      <c r="A4" s="13" t="s">
        <v>14</v>
      </c>
      <c r="B4" s="13">
        <f>SUMIF('EC - European Championship'!C4:C90,"ACU",'EC - European Championship'!I4:I90)</f>
        <v>742</v>
      </c>
    </row>
    <row r="5" spans="1:256" ht="14.1" customHeight="1">
      <c r="A5" s="13" t="s">
        <v>37</v>
      </c>
      <c r="B5" s="13">
        <f>SUMIF('EC - European Championship'!C4:C90,"AMA",'EC - European Championship'!I4:I90)</f>
        <v>0</v>
      </c>
    </row>
    <row r="6" spans="1:256" ht="14.1" customHeight="1">
      <c r="A6" s="13" t="s">
        <v>38</v>
      </c>
      <c r="B6" s="13">
        <f>SUMIF('EC - European Championship'!C4:C90,"AMOTOE",'EC - European Championship'!I4:I90)</f>
        <v>0</v>
      </c>
    </row>
    <row r="7" spans="1:256" s="1" customFormat="1" ht="14.1" customHeight="1">
      <c r="A7" s="13" t="s">
        <v>63</v>
      </c>
      <c r="B7" s="13">
        <f>SUMIF('EC - European Championship'!C4:C90,"AMZS",'EC - European Championship'!I4:I90)</f>
        <v>0</v>
      </c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  <c r="BQ7" s="13"/>
      <c r="BR7" s="13"/>
      <c r="BS7" s="13"/>
      <c r="BT7" s="13"/>
      <c r="BU7" s="13"/>
      <c r="BV7" s="13"/>
      <c r="BW7" s="13"/>
      <c r="BX7" s="13"/>
      <c r="BY7" s="13"/>
      <c r="BZ7" s="13"/>
      <c r="CA7" s="13"/>
      <c r="CB7" s="13"/>
      <c r="CC7" s="13"/>
      <c r="CD7" s="13"/>
      <c r="CE7" s="13"/>
      <c r="CF7" s="13"/>
      <c r="CG7" s="13"/>
      <c r="CH7" s="13"/>
      <c r="CI7" s="13"/>
      <c r="CJ7" s="13"/>
      <c r="CK7" s="13"/>
      <c r="CL7" s="13"/>
      <c r="CM7" s="13"/>
      <c r="CN7" s="13"/>
      <c r="CO7" s="13"/>
      <c r="CP7" s="13"/>
      <c r="CQ7" s="13"/>
      <c r="CR7" s="13"/>
      <c r="CS7" s="13"/>
      <c r="CT7" s="13"/>
      <c r="CU7" s="13"/>
      <c r="CV7" s="13"/>
      <c r="CW7" s="13"/>
      <c r="CX7" s="13"/>
      <c r="CY7" s="13"/>
      <c r="CZ7" s="13"/>
      <c r="DA7" s="13"/>
      <c r="DB7" s="13"/>
      <c r="DC7" s="13"/>
      <c r="DD7" s="13"/>
      <c r="DE7" s="13"/>
      <c r="DF7" s="13"/>
      <c r="DG7" s="13"/>
      <c r="DH7" s="13"/>
      <c r="DI7" s="13"/>
      <c r="DJ7" s="13"/>
      <c r="DK7" s="13"/>
      <c r="DL7" s="13"/>
      <c r="DM7" s="13"/>
      <c r="DN7" s="13"/>
      <c r="DO7" s="13"/>
      <c r="DP7" s="13"/>
      <c r="DQ7" s="13"/>
      <c r="DR7" s="13"/>
      <c r="DS7" s="13"/>
      <c r="DT7" s="13"/>
      <c r="DU7" s="13"/>
      <c r="DV7" s="13"/>
      <c r="DW7" s="13"/>
      <c r="DX7" s="13"/>
      <c r="DY7" s="13"/>
      <c r="DZ7" s="13"/>
      <c r="EA7" s="13"/>
      <c r="EB7" s="13"/>
      <c r="EC7" s="13"/>
      <c r="ED7" s="13"/>
      <c r="EE7" s="13"/>
      <c r="EF7" s="13"/>
      <c r="EG7" s="13"/>
      <c r="EH7" s="13"/>
      <c r="EI7" s="13"/>
      <c r="EJ7" s="13"/>
      <c r="EK7" s="13"/>
      <c r="EL7" s="13"/>
      <c r="EM7" s="13"/>
      <c r="EN7" s="13"/>
      <c r="EO7" s="13"/>
      <c r="EP7" s="13"/>
      <c r="EQ7" s="13"/>
      <c r="ER7" s="13"/>
      <c r="ES7" s="13"/>
      <c r="ET7" s="13"/>
      <c r="EU7" s="13"/>
      <c r="EV7" s="13"/>
      <c r="EW7" s="13"/>
      <c r="EX7" s="13"/>
      <c r="EY7" s="13"/>
      <c r="EZ7" s="13"/>
      <c r="FA7" s="13"/>
      <c r="FB7" s="13"/>
      <c r="FC7" s="13"/>
      <c r="FD7" s="13"/>
      <c r="FE7" s="13"/>
      <c r="FF7" s="13"/>
      <c r="FG7" s="13"/>
      <c r="FH7" s="13"/>
      <c r="FI7" s="13"/>
      <c r="FJ7" s="13"/>
      <c r="FK7" s="13"/>
      <c r="FL7" s="13"/>
      <c r="FM7" s="13"/>
      <c r="FN7" s="13"/>
      <c r="FO7" s="13"/>
      <c r="FP7" s="13"/>
      <c r="FQ7" s="13"/>
      <c r="FR7" s="13"/>
      <c r="FS7" s="13"/>
      <c r="FT7" s="13"/>
      <c r="FU7" s="13"/>
      <c r="FV7" s="13"/>
      <c r="FW7" s="13"/>
      <c r="FX7" s="13"/>
      <c r="FY7" s="13"/>
      <c r="FZ7" s="13"/>
      <c r="GA7" s="13"/>
      <c r="GB7" s="13"/>
      <c r="GC7" s="13"/>
      <c r="GD7" s="13"/>
      <c r="GE7" s="13"/>
      <c r="GF7" s="13"/>
      <c r="GG7" s="13"/>
      <c r="GH7" s="13"/>
      <c r="GI7" s="13"/>
      <c r="GJ7" s="13"/>
      <c r="GK7" s="13"/>
      <c r="GL7" s="13"/>
      <c r="GM7" s="13"/>
      <c r="GN7" s="13"/>
      <c r="GO7" s="13"/>
      <c r="GP7" s="13"/>
      <c r="GQ7" s="13"/>
      <c r="GR7" s="13"/>
      <c r="GS7" s="13"/>
      <c r="GT7" s="13"/>
      <c r="GU7" s="13"/>
      <c r="GV7" s="13"/>
      <c r="GW7" s="13"/>
      <c r="GX7" s="13"/>
      <c r="GY7" s="13"/>
      <c r="GZ7" s="13"/>
      <c r="HA7" s="13"/>
      <c r="HB7" s="13"/>
      <c r="HC7" s="13"/>
      <c r="HD7" s="13"/>
      <c r="HE7" s="13"/>
      <c r="HF7" s="13"/>
      <c r="HG7" s="13"/>
      <c r="HH7" s="13"/>
      <c r="HI7" s="13"/>
      <c r="HJ7" s="13"/>
      <c r="HK7" s="13"/>
      <c r="HL7" s="13"/>
      <c r="HM7" s="13"/>
      <c r="HN7" s="13"/>
      <c r="HO7" s="13"/>
      <c r="HP7" s="13"/>
      <c r="HQ7" s="13"/>
      <c r="HR7" s="13"/>
      <c r="HS7" s="13"/>
      <c r="HT7" s="13"/>
      <c r="HU7" s="13"/>
      <c r="HV7" s="13"/>
      <c r="HW7" s="13"/>
      <c r="HX7" s="13"/>
      <c r="HY7" s="13"/>
      <c r="HZ7" s="13"/>
      <c r="IA7" s="13"/>
      <c r="IB7" s="13"/>
      <c r="IC7" s="13"/>
      <c r="ID7" s="13"/>
      <c r="IE7" s="13"/>
      <c r="IF7" s="13"/>
      <c r="IG7" s="13"/>
      <c r="IH7" s="13"/>
      <c r="II7" s="13"/>
      <c r="IJ7" s="13"/>
      <c r="IK7" s="13"/>
      <c r="IL7" s="13"/>
      <c r="IM7" s="13"/>
      <c r="IN7" s="13"/>
      <c r="IO7" s="13"/>
      <c r="IP7" s="13"/>
      <c r="IQ7" s="13"/>
      <c r="IR7" s="13"/>
      <c r="IS7" s="13"/>
      <c r="IT7" s="13"/>
      <c r="IU7" s="13"/>
      <c r="IV7" s="13"/>
    </row>
    <row r="8" spans="1:256" ht="14.1" customHeight="1">
      <c r="A8" s="13" t="s">
        <v>39</v>
      </c>
      <c r="B8" s="13">
        <f>SUMIF('EC - European Championship'!C4:C90,"BFMS",'EC - European Championship'!I4:I90)</f>
        <v>0</v>
      </c>
    </row>
    <row r="9" spans="1:256" ht="14.1" customHeight="1">
      <c r="A9" s="13" t="s">
        <v>40</v>
      </c>
      <c r="B9" s="13">
        <f>SUMIF('EC - European Championship'!C4:C90,"BIHAMK",'EC - European Championship'!I4:I90)</f>
        <v>0</v>
      </c>
    </row>
    <row r="10" spans="1:256" ht="14.1" customHeight="1">
      <c r="A10" s="13" t="s">
        <v>41</v>
      </c>
      <c r="B10" s="13">
        <f>SUMIF('EC - European Championship'!C4:C90,"BMF",'EC - European Championship'!I4:I90)</f>
        <v>0</v>
      </c>
    </row>
    <row r="11" spans="1:256" ht="14.1" customHeight="1">
      <c r="A11" s="13" t="s">
        <v>42</v>
      </c>
      <c r="B11" s="13">
        <f>SUMIF('EC - European Championship'!C4:C90,"CMA",'EC - European Championship'!I4:I90)</f>
        <v>0</v>
      </c>
    </row>
    <row r="12" spans="1:256" ht="13.5" customHeight="1">
      <c r="A12" s="13" t="s">
        <v>25</v>
      </c>
      <c r="B12" s="13">
        <f>SUMIF('EC - European Championship'!C4:C90,"CTMSA",'EC - European Championship'!I4:I90)</f>
        <v>0</v>
      </c>
    </row>
    <row r="13" spans="1:256" ht="13.5" customHeight="1">
      <c r="A13" s="13" t="s">
        <v>43</v>
      </c>
      <c r="B13" s="13">
        <f>SUMIF('EC - European Championship'!C4:C90,"CYMF",'EC - European Championship'!I4:I90)</f>
        <v>0</v>
      </c>
    </row>
    <row r="14" spans="1:256" ht="13.5" customHeight="1">
      <c r="A14" s="13" t="s">
        <v>11</v>
      </c>
      <c r="B14" s="13">
        <f>SUMIF('EC - European Championship'!C4:C90,"DMSB",'EC - European Championship'!I4:I90)</f>
        <v>143</v>
      </c>
    </row>
    <row r="15" spans="1:256" ht="13.5" customHeight="1">
      <c r="A15" s="13" t="s">
        <v>23</v>
      </c>
      <c r="B15" s="13">
        <f>SUMIF('EC - European Championship'!C4:C90,"DMU",'EC - European Championship'!I4:I90)</f>
        <v>0</v>
      </c>
    </row>
    <row r="16" spans="1:256" ht="13.5" customHeight="1">
      <c r="A16" s="13" t="s">
        <v>22</v>
      </c>
      <c r="B16" s="13">
        <f>SUMIF('EC - European Championship'!C4:C90,"EMF",'EC - European Championship'!I4:I90)</f>
        <v>0</v>
      </c>
    </row>
    <row r="17" spans="1:2" ht="13.5" customHeight="1">
      <c r="A17" s="13" t="s">
        <v>16</v>
      </c>
      <c r="B17" s="13">
        <f>SUMIF('EC - European Championship'!C4:C90,"FFM",'EC - European Championship'!I4:I90)</f>
        <v>99</v>
      </c>
    </row>
    <row r="18" spans="1:2" ht="13.5" customHeight="1">
      <c r="A18" s="13" t="s">
        <v>44</v>
      </c>
      <c r="B18" s="13">
        <f>SUMIF('EC - European Championship'!C4:C90,"FMA",'EC - European Championship'!I4:I90)</f>
        <v>0</v>
      </c>
    </row>
    <row r="19" spans="1:2" ht="13.5" customHeight="1">
      <c r="A19" s="13" t="s">
        <v>20</v>
      </c>
      <c r="B19" s="13">
        <f>SUMIF('EC - European Championship'!C4:C90,"FMB",'EC - European Championship'!I4:I90)</f>
        <v>0</v>
      </c>
    </row>
    <row r="20" spans="1:2" ht="13.5" customHeight="1">
      <c r="A20" s="13" t="s">
        <v>7</v>
      </c>
      <c r="B20" s="13">
        <f>SUMIF('EC - European Championship'!C4:C90,"FMI",'EC - European Championship'!I4:I90)</f>
        <v>324</v>
      </c>
    </row>
    <row r="21" spans="1:2" ht="13.5" customHeight="1">
      <c r="A21" s="13" t="s">
        <v>45</v>
      </c>
      <c r="B21" s="13">
        <f>SUMIF('EC - European Championship'!C4:C90,"FMP",'EC - European Championship'!I4:I90)</f>
        <v>0</v>
      </c>
    </row>
    <row r="22" spans="1:2" ht="13.5" customHeight="1">
      <c r="A22" s="13" t="s">
        <v>46</v>
      </c>
      <c r="B22" s="13">
        <f>SUMIF('EC - European Championship'!C4:C90,"FMRM",'EC - European Championship'!I4:I90)</f>
        <v>0</v>
      </c>
    </row>
    <row r="23" spans="1:2" ht="13.5" customHeight="1">
      <c r="A23" s="13" t="s">
        <v>47</v>
      </c>
      <c r="B23" s="13">
        <f>SUMIF('EC - European Championship'!C4:C90,"FMS",'EC - European Championship'!I4:I90)</f>
        <v>0</v>
      </c>
    </row>
    <row r="24" spans="1:2" ht="13.5" customHeight="1">
      <c r="A24" s="13" t="s">
        <v>48</v>
      </c>
      <c r="B24" s="13">
        <f>SUMIF('EC - European Championship'!C4:C90,"FMU",'EC - European Championship'!I4:I90)</f>
        <v>0</v>
      </c>
    </row>
    <row r="25" spans="1:2" ht="13.5" customHeight="1">
      <c r="A25" s="13" t="s">
        <v>49</v>
      </c>
      <c r="B25" s="13">
        <f>SUMIF('EC - European Championship'!C4:C90,"FRM",'EC - European Championship'!I4:I90)</f>
        <v>0</v>
      </c>
    </row>
    <row r="26" spans="1:2" ht="13.5" customHeight="1">
      <c r="A26" s="13" t="s">
        <v>17</v>
      </c>
      <c r="B26" s="13">
        <f>SUMIF('EC - European Championship'!C4:C90,"KNMV",'EC - European Championship'!I4:I90)</f>
        <v>19</v>
      </c>
    </row>
    <row r="27" spans="1:2" ht="13.5" customHeight="1">
      <c r="A27" s="13" t="s">
        <v>64</v>
      </c>
      <c r="B27" s="13">
        <f>SUMIF('EC - European Championship'!C4:C90,"LaMSF",'EC - European Championship'!I4:I90)</f>
        <v>34</v>
      </c>
    </row>
    <row r="28" spans="1:2" ht="13.5" customHeight="1">
      <c r="A28" s="13" t="s">
        <v>50</v>
      </c>
      <c r="B28" s="13">
        <f>SUMIF('EC - European Championship'!C4:C90,"LMSF",'EC - European Championship'!I4:I90)</f>
        <v>0</v>
      </c>
    </row>
    <row r="29" spans="1:2" ht="13.5" customHeight="1">
      <c r="A29" s="13" t="s">
        <v>24</v>
      </c>
      <c r="B29" s="13">
        <f>SUMIF('EC - European Championship'!C4:C90,"MA",'EC - European Championship'!I4:I90)</f>
        <v>0</v>
      </c>
    </row>
    <row r="30" spans="1:2" ht="13.5" customHeight="1">
      <c r="A30" s="13" t="s">
        <v>51</v>
      </c>
      <c r="B30" s="13">
        <f>SUMIF('EC - European Championship'!C4:C90,"MAMS",'EC - European Championship'!I4:I90)</f>
        <v>0</v>
      </c>
    </row>
    <row r="31" spans="1:2" ht="13.5" customHeight="1">
      <c r="A31" s="13" t="s">
        <v>52</v>
      </c>
      <c r="B31" s="13">
        <f>SUMIF('EC - European Championship'!C4:C90,"NCM",'EC - European Championship'!I4:I90)</f>
        <v>0</v>
      </c>
    </row>
    <row r="32" spans="1:2" ht="13.5" customHeight="1">
      <c r="A32" s="13" t="s">
        <v>53</v>
      </c>
      <c r="B32" s="13">
        <f>SUMIF('EC - European Championship'!C4:C90,"MCUI",'EC - European Championship'!I4:I90)</f>
        <v>0</v>
      </c>
    </row>
    <row r="33" spans="1:2" ht="13.5" customHeight="1">
      <c r="A33" s="13" t="s">
        <v>54</v>
      </c>
      <c r="B33" s="13">
        <f>SUMIF('EC - European Championship'!C4:C90,"MFJ",'EC - European Championship'!I4:I90)</f>
        <v>0</v>
      </c>
    </row>
    <row r="34" spans="1:2" ht="13.5" customHeight="1">
      <c r="A34" s="13" t="s">
        <v>55</v>
      </c>
      <c r="B34" s="13">
        <f>SUMIF('EC - European Championship'!C4:C90,"MFR",'EC - European Championship'!I4:I90)</f>
        <v>0</v>
      </c>
    </row>
    <row r="35" spans="1:2" ht="13.5" customHeight="1">
      <c r="A35" s="13" t="s">
        <v>56</v>
      </c>
      <c r="B35" s="13">
        <f>SUMIF('EC - European Championship'!C4:C90,"MSI",'EC - European Championship'!I4:I90)</f>
        <v>0</v>
      </c>
    </row>
    <row r="36" spans="1:2" ht="13.5" customHeight="1">
      <c r="A36" s="13" t="s">
        <v>57</v>
      </c>
      <c r="B36" s="13">
        <f>SUMIF('EC - European Championship'!C4:C90,"MUL",'EC - European Championship'!I4:I90)</f>
        <v>0</v>
      </c>
    </row>
    <row r="37" spans="1:2" ht="13.5" customHeight="1">
      <c r="A37" s="13" t="s">
        <v>10</v>
      </c>
      <c r="B37" s="13">
        <f>SUMIF('EC - European Championship'!C4:C90,"NMF",'EC - European Championship'!I4:I90)</f>
        <v>305</v>
      </c>
    </row>
    <row r="38" spans="1:2" ht="13.5" customHeight="1">
      <c r="A38" s="13" t="s">
        <v>62</v>
      </c>
      <c r="B38" s="13">
        <f>SUMIF('EC - European Championship'!C4:C90,"OSK",'EC - European Championship'!I4:I90)</f>
        <v>0</v>
      </c>
    </row>
    <row r="39" spans="1:2" ht="13.5" customHeight="1">
      <c r="A39" s="13" t="s">
        <v>12</v>
      </c>
      <c r="B39" s="13">
        <f>SUMIF('EC - European Championship'!C4:C90,"PZM",'EC - European Championship'!I4:I90)</f>
        <v>0</v>
      </c>
    </row>
    <row r="40" spans="1:2" ht="13.5" customHeight="1">
      <c r="A40" s="13" t="s">
        <v>8</v>
      </c>
      <c r="B40" s="13">
        <f>SUMIF('EC - European Championship'!C4:C90,"RFME",'EC - European Championship'!I4:I90)</f>
        <v>255</v>
      </c>
    </row>
    <row r="41" spans="1:2" ht="13.5" customHeight="1">
      <c r="A41" s="13" t="s">
        <v>19</v>
      </c>
      <c r="B41" s="13">
        <f>SUMIF('EC - European Championship'!C4:C90,"SMF",'EC - European Championship'!I4:I90)</f>
        <v>0</v>
      </c>
    </row>
    <row r="42" spans="1:2" ht="13.5" customHeight="1">
      <c r="A42" s="13" t="s">
        <v>15</v>
      </c>
      <c r="B42" s="13">
        <f>SUMIF('EC - European Championship'!C4:C90,"SML",'EC - European Championship'!I4:I90)</f>
        <v>55</v>
      </c>
    </row>
    <row r="43" spans="1:2" ht="13.5" customHeight="1">
      <c r="A43" s="13" t="s">
        <v>6</v>
      </c>
      <c r="B43" s="13">
        <f>SUMIF('EC - European Championship'!C4:C90,"SVEMO",'EC - European Championship'!I4:I90)</f>
        <v>0</v>
      </c>
    </row>
  </sheetData>
  <mergeCells count="1">
    <mergeCell ref="A1:B1"/>
  </mergeCells>
  <pageMargins left="0" right="0" top="0" bottom="0" header="0" footer="0"/>
  <pageSetup scale="81" orientation="portrait"/>
  <headerFooter>
    <oddFooter>&amp;"Helvetica,Regular"&amp;11&amp;P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22"/>
  <sheetViews>
    <sheetView showGridLines="0" workbookViewId="0">
      <selection activeCell="B5" sqref="B5"/>
    </sheetView>
  </sheetViews>
  <sheetFormatPr defaultColWidth="7.3828125" defaultRowHeight="13.5" customHeight="1"/>
  <cols>
    <col min="1" max="256" width="7.3828125" style="6" customWidth="1"/>
  </cols>
  <sheetData>
    <row r="1" spans="1:11" ht="24" customHeight="1">
      <c r="A1" s="143" t="s">
        <v>26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</row>
    <row r="2" spans="1:11" ht="23.85" customHeight="1">
      <c r="A2" s="7" t="s">
        <v>27</v>
      </c>
      <c r="B2" s="7" t="s">
        <v>0</v>
      </c>
      <c r="C2" s="7" t="s">
        <v>28</v>
      </c>
      <c r="D2" s="7" t="s">
        <v>29</v>
      </c>
      <c r="E2" s="7" t="s">
        <v>30</v>
      </c>
      <c r="F2" s="7" t="s">
        <v>31</v>
      </c>
      <c r="G2" s="7" t="s">
        <v>32</v>
      </c>
      <c r="H2" s="7" t="s">
        <v>33</v>
      </c>
      <c r="I2" s="7" t="s">
        <v>34</v>
      </c>
      <c r="J2" s="7" t="s">
        <v>35</v>
      </c>
      <c r="K2" s="7" t="s">
        <v>36</v>
      </c>
    </row>
    <row r="3" spans="1:11" ht="18.149999999999999" customHeight="1">
      <c r="A3" s="8" t="s">
        <v>35</v>
      </c>
      <c r="B3" s="9"/>
      <c r="C3" s="9"/>
      <c r="D3" s="9"/>
      <c r="E3" s="9"/>
      <c r="F3" s="9"/>
      <c r="G3" s="9"/>
      <c r="H3" s="9"/>
      <c r="I3" s="9"/>
      <c r="J3" s="9"/>
      <c r="K3" s="9"/>
    </row>
    <row r="4" spans="1:11" ht="15" customHeight="1">
      <c r="A4" s="8" t="s">
        <v>10</v>
      </c>
      <c r="B4" s="3"/>
      <c r="C4" s="3"/>
      <c r="D4" s="3"/>
      <c r="E4" s="3"/>
      <c r="F4" s="3"/>
      <c r="G4" s="3"/>
      <c r="H4" s="3"/>
      <c r="I4" s="3"/>
      <c r="J4" s="10"/>
      <c r="K4" s="11"/>
    </row>
    <row r="5" spans="1:11" ht="15" customHeight="1">
      <c r="A5" s="8" t="s">
        <v>7</v>
      </c>
      <c r="B5" s="3"/>
      <c r="C5" s="3"/>
      <c r="D5" s="3"/>
      <c r="E5" s="3"/>
      <c r="F5" s="3"/>
      <c r="G5" s="3"/>
      <c r="H5" s="3"/>
      <c r="I5" s="3"/>
      <c r="J5" s="10"/>
      <c r="K5" s="11"/>
    </row>
    <row r="6" spans="1:11" ht="15" customHeight="1">
      <c r="A6" s="8" t="s">
        <v>11</v>
      </c>
      <c r="B6" s="3"/>
      <c r="C6" s="3"/>
      <c r="D6" s="3"/>
      <c r="E6" s="3"/>
      <c r="F6" s="3"/>
      <c r="G6" s="3"/>
      <c r="H6" s="3"/>
      <c r="I6" s="3"/>
      <c r="J6" s="10"/>
      <c r="K6" s="11"/>
    </row>
    <row r="7" spans="1:11" ht="15" customHeight="1">
      <c r="A7" s="8" t="s">
        <v>6</v>
      </c>
      <c r="B7" s="3"/>
      <c r="C7" s="3"/>
      <c r="D7" s="3"/>
      <c r="E7" s="3"/>
      <c r="F7" s="3"/>
      <c r="G7" s="3"/>
      <c r="H7" s="3"/>
      <c r="I7" s="3"/>
      <c r="J7" s="10"/>
      <c r="K7" s="11"/>
    </row>
    <row r="8" spans="1:11" ht="15" customHeight="1">
      <c r="A8" s="8" t="s">
        <v>9</v>
      </c>
      <c r="B8" s="3"/>
      <c r="C8" s="3"/>
      <c r="D8" s="3"/>
      <c r="E8" s="3"/>
      <c r="F8" s="3"/>
      <c r="G8" s="3"/>
      <c r="H8" s="3"/>
      <c r="I8" s="3"/>
      <c r="J8" s="10"/>
      <c r="K8" s="11"/>
    </row>
    <row r="9" spans="1:11" ht="15" customHeight="1">
      <c r="A9" s="12" t="s">
        <v>14</v>
      </c>
      <c r="B9" s="3"/>
      <c r="C9" s="3"/>
      <c r="D9" s="3"/>
      <c r="E9" s="3"/>
      <c r="F9" s="3"/>
      <c r="G9" s="3"/>
      <c r="H9" s="3"/>
      <c r="I9" s="3"/>
      <c r="J9" s="10"/>
      <c r="K9" s="11"/>
    </row>
    <row r="10" spans="1:11" ht="15" customHeight="1">
      <c r="A10" s="8" t="s">
        <v>15</v>
      </c>
      <c r="B10" s="3"/>
      <c r="C10" s="3"/>
      <c r="D10" s="3"/>
      <c r="E10" s="3"/>
      <c r="F10" s="3"/>
      <c r="G10" s="3"/>
      <c r="H10" s="3"/>
      <c r="I10" s="3"/>
      <c r="J10" s="10"/>
      <c r="K10" s="11"/>
    </row>
    <row r="11" spans="1:11" ht="15" customHeight="1">
      <c r="A11" s="8" t="s">
        <v>12</v>
      </c>
      <c r="B11" s="3"/>
      <c r="C11" s="3"/>
      <c r="D11" s="3"/>
      <c r="E11" s="3"/>
      <c r="F11" s="3"/>
      <c r="G11" s="3"/>
      <c r="H11" s="3"/>
      <c r="I11" s="3"/>
      <c r="J11" s="10"/>
      <c r="K11" s="11"/>
    </row>
    <row r="12" spans="1:11" ht="15" customHeight="1">
      <c r="A12" s="8" t="s">
        <v>8</v>
      </c>
      <c r="B12" s="3"/>
      <c r="C12" s="3"/>
      <c r="D12" s="3"/>
      <c r="E12" s="3"/>
      <c r="F12" s="3"/>
      <c r="G12" s="3"/>
      <c r="H12" s="3"/>
      <c r="I12" s="3"/>
      <c r="J12" s="10"/>
      <c r="K12" s="11"/>
    </row>
    <row r="13" spans="1:11" ht="15" customHeight="1">
      <c r="A13" s="8" t="s">
        <v>17</v>
      </c>
      <c r="B13" s="3"/>
      <c r="C13" s="3"/>
      <c r="D13" s="3"/>
      <c r="E13" s="3"/>
      <c r="F13" s="3"/>
      <c r="G13" s="3"/>
      <c r="H13" s="3"/>
      <c r="I13" s="3"/>
      <c r="J13" s="10"/>
      <c r="K13" s="11"/>
    </row>
    <row r="14" spans="1:11" ht="15" customHeight="1">
      <c r="A14" s="8" t="s">
        <v>21</v>
      </c>
      <c r="B14" s="3"/>
      <c r="C14" s="3"/>
      <c r="D14" s="3"/>
      <c r="E14" s="3"/>
      <c r="F14" s="3"/>
      <c r="G14" s="3"/>
      <c r="H14" s="3"/>
      <c r="I14" s="3"/>
      <c r="J14" s="10"/>
      <c r="K14" s="11"/>
    </row>
    <row r="15" spans="1:11" ht="15" customHeight="1">
      <c r="A15" s="8" t="s">
        <v>20</v>
      </c>
      <c r="B15" s="3"/>
      <c r="C15" s="3"/>
      <c r="D15" s="3"/>
      <c r="E15" s="3"/>
      <c r="F15" s="3"/>
      <c r="G15" s="3"/>
      <c r="H15" s="3"/>
      <c r="I15" s="3"/>
      <c r="J15" s="10"/>
      <c r="K15" s="11"/>
    </row>
    <row r="16" spans="1:11" ht="15" customHeight="1">
      <c r="A16" s="8" t="s">
        <v>16</v>
      </c>
      <c r="B16" s="3"/>
      <c r="C16" s="3"/>
      <c r="D16" s="3"/>
      <c r="E16" s="3"/>
      <c r="F16" s="3"/>
      <c r="G16" s="3"/>
      <c r="H16" s="3"/>
      <c r="I16" s="3"/>
      <c r="J16" s="10"/>
      <c r="K16" s="11"/>
    </row>
    <row r="17" spans="1:11" ht="15" customHeight="1">
      <c r="A17" s="8" t="s">
        <v>23</v>
      </c>
      <c r="B17" s="3"/>
      <c r="C17" s="3"/>
      <c r="D17" s="3"/>
      <c r="E17" s="3"/>
      <c r="F17" s="3"/>
      <c r="G17" s="3"/>
      <c r="H17" s="3"/>
      <c r="I17" s="3"/>
      <c r="J17" s="10"/>
      <c r="K17" s="11"/>
    </row>
    <row r="18" spans="1:11" ht="15" customHeight="1">
      <c r="A18" s="8" t="s">
        <v>19</v>
      </c>
      <c r="B18" s="3"/>
      <c r="C18" s="3"/>
      <c r="D18" s="3"/>
      <c r="E18" s="3"/>
      <c r="F18" s="3"/>
      <c r="G18" s="3"/>
      <c r="H18" s="3"/>
      <c r="I18" s="3"/>
      <c r="J18" s="10"/>
      <c r="K18" s="11"/>
    </row>
    <row r="19" spans="1:11" ht="15" customHeight="1">
      <c r="A19" s="8" t="s">
        <v>18</v>
      </c>
      <c r="B19" s="3"/>
      <c r="C19" s="3"/>
      <c r="D19" s="3"/>
      <c r="E19" s="3"/>
      <c r="F19" s="3"/>
      <c r="G19" s="3"/>
      <c r="H19" s="3"/>
      <c r="I19" s="3"/>
      <c r="J19" s="10"/>
      <c r="K19" s="11"/>
    </row>
    <row r="20" spans="1:11" ht="15" customHeight="1">
      <c r="A20" s="8" t="s">
        <v>22</v>
      </c>
      <c r="B20" s="3"/>
      <c r="C20" s="3"/>
      <c r="D20" s="3"/>
      <c r="E20" s="3"/>
      <c r="F20" s="3"/>
      <c r="G20" s="3"/>
      <c r="H20" s="3"/>
      <c r="I20" s="3"/>
      <c r="J20" s="10"/>
      <c r="K20" s="11"/>
    </row>
    <row r="21" spans="1:11" ht="14.4" customHeight="1">
      <c r="A21" s="8" t="s">
        <v>24</v>
      </c>
      <c r="B21" s="3"/>
      <c r="C21" s="3"/>
      <c r="D21" s="3"/>
      <c r="E21" s="3"/>
      <c r="F21" s="3"/>
      <c r="G21" s="3"/>
      <c r="H21" s="3"/>
      <c r="I21" s="3"/>
      <c r="J21" s="10"/>
      <c r="K21" s="11"/>
    </row>
    <row r="22" spans="1:11" ht="14.4" customHeight="1">
      <c r="A22" s="8" t="s">
        <v>25</v>
      </c>
      <c r="B22" s="3"/>
      <c r="C22" s="3"/>
      <c r="D22" s="3"/>
      <c r="E22" s="3"/>
      <c r="F22" s="3"/>
      <c r="G22" s="3"/>
      <c r="H22" s="3"/>
      <c r="I22" s="3"/>
      <c r="J22" s="10"/>
      <c r="K22" s="11"/>
    </row>
  </sheetData>
  <mergeCells count="1">
    <mergeCell ref="A1:K1"/>
  </mergeCells>
  <pageMargins left="0" right="0" top="0" bottom="0" header="0" footer="0"/>
  <pageSetup scale="77" orientation="portrait"/>
  <headerFooter>
    <oddFooter>&amp;"Helvetica,Regular"&amp;11&amp;P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X44"/>
  <sheetViews>
    <sheetView showGridLines="0" topLeftCell="A10" workbookViewId="0">
      <selection activeCell="J38" sqref="J38"/>
    </sheetView>
  </sheetViews>
  <sheetFormatPr defaultColWidth="8.07421875" defaultRowHeight="13.5" customHeight="1"/>
  <cols>
    <col min="1" max="10" width="8.07421875" style="13" customWidth="1"/>
    <col min="11" max="11" width="9.4609375" style="13" customWidth="1"/>
    <col min="12" max="258" width="8.07421875" style="13" customWidth="1"/>
  </cols>
  <sheetData>
    <row r="1" spans="1:12" ht="24.15" customHeight="1">
      <c r="A1" s="144" t="s">
        <v>65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</row>
    <row r="2" spans="1:12" ht="24.75" customHeight="1">
      <c r="A2" s="39" t="s">
        <v>27</v>
      </c>
      <c r="B2" s="39" t="s">
        <v>0</v>
      </c>
      <c r="C2" s="39" t="s">
        <v>28</v>
      </c>
      <c r="D2" s="39" t="s">
        <v>29</v>
      </c>
      <c r="E2" s="39" t="s">
        <v>61</v>
      </c>
      <c r="F2" s="39" t="s">
        <v>60</v>
      </c>
      <c r="G2" s="39" t="s">
        <v>31</v>
      </c>
      <c r="H2" s="39" t="s">
        <v>32</v>
      </c>
      <c r="I2" s="39" t="s">
        <v>33</v>
      </c>
      <c r="J2" s="39" t="s">
        <v>34</v>
      </c>
      <c r="K2" s="39" t="s">
        <v>59</v>
      </c>
      <c r="L2" s="39" t="s">
        <v>35</v>
      </c>
    </row>
    <row r="3" spans="1:12" ht="18" customHeight="1">
      <c r="A3" s="40" t="s">
        <v>35</v>
      </c>
      <c r="B3" s="41">
        <f>SUM(B4:B50)</f>
        <v>6516</v>
      </c>
      <c r="C3" s="41">
        <f t="shared" ref="C3:K3" si="0">SUM(C4:C50)</f>
        <v>4482</v>
      </c>
      <c r="D3" s="41">
        <f t="shared" si="0"/>
        <v>3818</v>
      </c>
      <c r="E3" s="41">
        <f t="shared" si="0"/>
        <v>0</v>
      </c>
      <c r="F3" s="41">
        <f t="shared" si="0"/>
        <v>1357</v>
      </c>
      <c r="G3" s="41">
        <f t="shared" si="0"/>
        <v>5850</v>
      </c>
      <c r="H3" s="41">
        <f t="shared" si="0"/>
        <v>1110</v>
      </c>
      <c r="I3" s="41">
        <f t="shared" si="0"/>
        <v>5433</v>
      </c>
      <c r="J3" s="41">
        <f t="shared" si="0"/>
        <v>1655</v>
      </c>
      <c r="K3" s="41">
        <f t="shared" si="0"/>
        <v>0</v>
      </c>
      <c r="L3" s="42">
        <f t="shared" ref="L3" si="1">SUM(B3:K3)</f>
        <v>30221</v>
      </c>
    </row>
    <row r="4" spans="1:12" ht="18" customHeight="1">
      <c r="A4" s="43" t="s">
        <v>9</v>
      </c>
      <c r="B4" s="44">
        <f>'EC - Points per FMN'!B3*3</f>
        <v>588</v>
      </c>
      <c r="C4" s="44">
        <f>'JUNIOR Points pr FMN'!B3*2</f>
        <v>0</v>
      </c>
      <c r="D4" s="44">
        <f>'Over 40 Points pr FMN'!B3*2</f>
        <v>0</v>
      </c>
      <c r="E4" s="44">
        <f>'EC Inter I Points pr FMN'!B3</f>
        <v>0</v>
      </c>
      <c r="F4" s="45">
        <f>'EC Inter II Points pr FMN'!B3</f>
        <v>0</v>
      </c>
      <c r="G4" s="44">
        <f>'Women Points pr FMN'!B3*3</f>
        <v>0</v>
      </c>
      <c r="H4" s="44">
        <f>'Women Inter Points pr FMN'!B3</f>
        <v>0</v>
      </c>
      <c r="I4" s="44">
        <f>'Youth Points pr FMN'!B3*3</f>
        <v>0</v>
      </c>
      <c r="J4" s="44">
        <f>'Youth Inter Points pr FMN'!B3</f>
        <v>0</v>
      </c>
      <c r="K4" s="44"/>
      <c r="L4" s="42">
        <f t="shared" ref="L4:L44" si="2">SUM(B4:K4)</f>
        <v>588</v>
      </c>
    </row>
    <row r="5" spans="1:12" ht="18" customHeight="1">
      <c r="A5" s="43" t="s">
        <v>14</v>
      </c>
      <c r="B5" s="44">
        <f>'EC - Points per FMN'!B4*3</f>
        <v>2226</v>
      </c>
      <c r="C5" s="44">
        <f>'JUNIOR Points pr FMN'!B4*2</f>
        <v>104</v>
      </c>
      <c r="D5" s="44">
        <f>'Over 40 Points pr FMN'!B4*2</f>
        <v>0</v>
      </c>
      <c r="E5" s="44">
        <f>'EC Inter I Points pr FMN'!B4</f>
        <v>0</v>
      </c>
      <c r="F5" s="45">
        <f>'EC Inter II Points pr FMN'!B4</f>
        <v>0</v>
      </c>
      <c r="G5" s="44">
        <f>'Women Points pr FMN'!B4*3</f>
        <v>1263</v>
      </c>
      <c r="H5" s="44">
        <f>'Women Inter Points pr FMN'!B4</f>
        <v>340</v>
      </c>
      <c r="I5" s="44">
        <f>'Youth Points pr FMN'!B4*3</f>
        <v>714</v>
      </c>
      <c r="J5" s="44">
        <f>'Youth Inter Points pr FMN'!B4</f>
        <v>0</v>
      </c>
      <c r="K5" s="44"/>
      <c r="L5" s="42">
        <f t="shared" si="2"/>
        <v>4647</v>
      </c>
    </row>
    <row r="6" spans="1:12" ht="18" customHeight="1">
      <c r="A6" s="43" t="s">
        <v>37</v>
      </c>
      <c r="B6" s="44">
        <f>'EC - Points per FMN'!B5*3</f>
        <v>0</v>
      </c>
      <c r="C6" s="44">
        <f>'JUNIOR Points pr FMN'!B5*2</f>
        <v>0</v>
      </c>
      <c r="D6" s="44">
        <f>'Over 40 Points pr FMN'!B5*2</f>
        <v>0</v>
      </c>
      <c r="E6" s="44">
        <f>'EC Inter I Points pr FMN'!B5</f>
        <v>0</v>
      </c>
      <c r="F6" s="45">
        <f>'EC Inter II Points pr FMN'!B5</f>
        <v>0</v>
      </c>
      <c r="G6" s="44">
        <f>'Women Points pr FMN'!B5*3</f>
        <v>0</v>
      </c>
      <c r="H6" s="44">
        <f>'Women Inter Points pr FMN'!B5</f>
        <v>0</v>
      </c>
      <c r="I6" s="44">
        <f>'Youth Points pr FMN'!B5*3</f>
        <v>0</v>
      </c>
      <c r="J6" s="44">
        <f>'Youth Inter Points pr FMN'!B5</f>
        <v>0</v>
      </c>
      <c r="K6" s="44"/>
      <c r="L6" s="42">
        <f t="shared" si="2"/>
        <v>0</v>
      </c>
    </row>
    <row r="7" spans="1:12" ht="18" customHeight="1">
      <c r="A7" s="43" t="s">
        <v>38</v>
      </c>
      <c r="B7" s="44">
        <f>'EC - Points per FMN'!B6*3</f>
        <v>0</v>
      </c>
      <c r="C7" s="44">
        <f>'JUNIOR Points pr FMN'!B6*2</f>
        <v>0</v>
      </c>
      <c r="D7" s="44">
        <f>'Over 40 Points pr FMN'!B6*2</f>
        <v>0</v>
      </c>
      <c r="E7" s="44">
        <f>'EC Inter I Points pr FMN'!B6</f>
        <v>0</v>
      </c>
      <c r="F7" s="45">
        <f>'EC Inter II Points pr FMN'!B6</f>
        <v>0</v>
      </c>
      <c r="G7" s="44">
        <f>'Women Points pr FMN'!B6*3</f>
        <v>0</v>
      </c>
      <c r="H7" s="44">
        <f>'Women Inter Points pr FMN'!B6</f>
        <v>0</v>
      </c>
      <c r="I7" s="44">
        <f>'Youth Points pr FMN'!B6*3</f>
        <v>0</v>
      </c>
      <c r="J7" s="44">
        <f>'Youth Inter Points pr FMN'!B6</f>
        <v>0</v>
      </c>
      <c r="K7" s="44"/>
      <c r="L7" s="42">
        <f t="shared" si="2"/>
        <v>0</v>
      </c>
    </row>
    <row r="8" spans="1:12" ht="18" customHeight="1">
      <c r="A8" s="43" t="s">
        <v>63</v>
      </c>
      <c r="B8" s="46">
        <f>'EC - Points per FMN'!B7*3</f>
        <v>0</v>
      </c>
      <c r="C8" s="46">
        <f>'JUNIOR Points pr FMN'!B7*2</f>
        <v>0</v>
      </c>
      <c r="D8" s="46">
        <f>'Over 40 Points pr FMN'!B7*2</f>
        <v>0</v>
      </c>
      <c r="E8" s="46">
        <f>'EC Inter I Points pr FMN'!B7</f>
        <v>0</v>
      </c>
      <c r="F8" s="46">
        <f>'EC Inter II Points pr FMN'!B7</f>
        <v>0</v>
      </c>
      <c r="G8" s="46">
        <f>'Women Points pr FMN'!B7*3</f>
        <v>0</v>
      </c>
      <c r="H8" s="46">
        <f>'Women Inter Points pr FMN'!B7</f>
        <v>0</v>
      </c>
      <c r="I8" s="46">
        <f>'Youth Points pr FMN'!B7*3</f>
        <v>0</v>
      </c>
      <c r="J8" s="46">
        <f>'Youth Inter Points pr FMN'!B7</f>
        <v>0</v>
      </c>
      <c r="K8" s="44"/>
      <c r="L8" s="42">
        <f t="shared" si="2"/>
        <v>0</v>
      </c>
    </row>
    <row r="9" spans="1:12" ht="18" customHeight="1">
      <c r="A9" s="43" t="s">
        <v>39</v>
      </c>
      <c r="B9" s="44">
        <f>'EC - Points per FMN'!B8*3</f>
        <v>0</v>
      </c>
      <c r="C9" s="44">
        <f>'JUNIOR Points pr FMN'!B8*2</f>
        <v>0</v>
      </c>
      <c r="D9" s="44">
        <f>'Over 40 Points pr FMN'!B8*2</f>
        <v>0</v>
      </c>
      <c r="E9" s="44">
        <f>'EC Inter I Points pr FMN'!B8</f>
        <v>0</v>
      </c>
      <c r="F9" s="45">
        <f>'EC Inter II Points pr FMN'!B8</f>
        <v>0</v>
      </c>
      <c r="G9" s="44">
        <f>'Women Points pr FMN'!B8*3</f>
        <v>0</v>
      </c>
      <c r="H9" s="44">
        <f>'Women Inter Points pr FMN'!B8</f>
        <v>0</v>
      </c>
      <c r="I9" s="44">
        <f>'Youth Points pr FMN'!B8*3</f>
        <v>0</v>
      </c>
      <c r="J9" s="44">
        <f>'Youth Inter Points pr FMN'!B8</f>
        <v>0</v>
      </c>
      <c r="K9" s="44"/>
      <c r="L9" s="42">
        <f t="shared" si="2"/>
        <v>0</v>
      </c>
    </row>
    <row r="10" spans="1:12" ht="18" customHeight="1">
      <c r="A10" s="43" t="s">
        <v>40</v>
      </c>
      <c r="B10" s="44">
        <f>'EC - Points per FMN'!B9*3</f>
        <v>0</v>
      </c>
      <c r="C10" s="44">
        <f>'JUNIOR Points pr FMN'!B9*2</f>
        <v>0</v>
      </c>
      <c r="D10" s="44">
        <f>'Over 40 Points pr FMN'!B9*2</f>
        <v>0</v>
      </c>
      <c r="E10" s="44">
        <f>'EC Inter I Points pr FMN'!B9</f>
        <v>0</v>
      </c>
      <c r="F10" s="45">
        <f>'EC Inter II Points pr FMN'!B9</f>
        <v>0</v>
      </c>
      <c r="G10" s="44">
        <f>'Women Points pr FMN'!B9*3</f>
        <v>0</v>
      </c>
      <c r="H10" s="44">
        <f>'Women Inter Points pr FMN'!B9</f>
        <v>0</v>
      </c>
      <c r="I10" s="44">
        <f>'Youth Points pr FMN'!B9*3</f>
        <v>0</v>
      </c>
      <c r="J10" s="44">
        <f>'Youth Inter Points pr FMN'!B9</f>
        <v>0</v>
      </c>
      <c r="K10" s="44"/>
      <c r="L10" s="42">
        <f t="shared" si="2"/>
        <v>0</v>
      </c>
    </row>
    <row r="11" spans="1:12" ht="18" customHeight="1">
      <c r="A11" s="43" t="s">
        <v>41</v>
      </c>
      <c r="B11" s="44">
        <f>'EC - Points per FMN'!B10*3</f>
        <v>0</v>
      </c>
      <c r="C11" s="44">
        <f>'JUNIOR Points pr FMN'!B10*2</f>
        <v>0</v>
      </c>
      <c r="D11" s="44">
        <f>'Over 40 Points pr FMN'!B10*2</f>
        <v>0</v>
      </c>
      <c r="E11" s="44">
        <f>'EC Inter I Points pr FMN'!B10</f>
        <v>0</v>
      </c>
      <c r="F11" s="45">
        <f>'EC Inter II Points pr FMN'!B10</f>
        <v>0</v>
      </c>
      <c r="G11" s="44">
        <f>'Women Points pr FMN'!B10*3</f>
        <v>0</v>
      </c>
      <c r="H11" s="44">
        <f>'Women Inter Points pr FMN'!B10</f>
        <v>0</v>
      </c>
      <c r="I11" s="44">
        <f>'Youth Points pr FMN'!B10*3</f>
        <v>0</v>
      </c>
      <c r="J11" s="44">
        <f>'Youth Inter Points pr FMN'!B10</f>
        <v>0</v>
      </c>
      <c r="K11" s="44"/>
      <c r="L11" s="42">
        <f t="shared" si="2"/>
        <v>0</v>
      </c>
    </row>
    <row r="12" spans="1:12" ht="18" customHeight="1">
      <c r="A12" s="43" t="s">
        <v>42</v>
      </c>
      <c r="B12" s="44">
        <f>'EC - Points per FMN'!B11*3</f>
        <v>0</v>
      </c>
      <c r="C12" s="44">
        <f>'JUNIOR Points pr FMN'!B11*2</f>
        <v>0</v>
      </c>
      <c r="D12" s="44">
        <f>'Over 40 Points pr FMN'!B11*2</f>
        <v>0</v>
      </c>
      <c r="E12" s="44">
        <f>'EC Inter I Points pr FMN'!B11</f>
        <v>0</v>
      </c>
      <c r="F12" s="45">
        <f>'EC Inter II Points pr FMN'!B11</f>
        <v>0</v>
      </c>
      <c r="G12" s="44">
        <f>'Women Points pr FMN'!B11*3</f>
        <v>0</v>
      </c>
      <c r="H12" s="44">
        <f>'Women Inter Points pr FMN'!B11</f>
        <v>0</v>
      </c>
      <c r="I12" s="44">
        <f>'Youth Points pr FMN'!B11*3</f>
        <v>0</v>
      </c>
      <c r="J12" s="44">
        <f>'Youth Inter Points pr FMN'!B11</f>
        <v>0</v>
      </c>
      <c r="K12" s="44"/>
      <c r="L12" s="42">
        <f t="shared" si="2"/>
        <v>0</v>
      </c>
    </row>
    <row r="13" spans="1:12" ht="18" customHeight="1">
      <c r="A13" s="43" t="s">
        <v>25</v>
      </c>
      <c r="B13" s="44">
        <f>'EC - Points per FMN'!B12*3</f>
        <v>0</v>
      </c>
      <c r="C13" s="44">
        <f>'JUNIOR Points pr FMN'!B12*2</f>
        <v>0</v>
      </c>
      <c r="D13" s="44">
        <f>'Over 40 Points pr FMN'!B12*2</f>
        <v>0</v>
      </c>
      <c r="E13" s="44">
        <f>'EC Inter I Points pr FMN'!B12</f>
        <v>0</v>
      </c>
      <c r="F13" s="45">
        <f>'EC Inter II Points pr FMN'!B12</f>
        <v>0</v>
      </c>
      <c r="G13" s="44">
        <f>'Women Points pr FMN'!B12*3</f>
        <v>0</v>
      </c>
      <c r="H13" s="44">
        <f>'Women Inter Points pr FMN'!B12</f>
        <v>0</v>
      </c>
      <c r="I13" s="44">
        <f>'Youth Points pr FMN'!B12*3</f>
        <v>0</v>
      </c>
      <c r="J13" s="44">
        <f>'Youth Inter Points pr FMN'!B12</f>
        <v>0</v>
      </c>
      <c r="K13" s="44"/>
      <c r="L13" s="42">
        <f t="shared" si="2"/>
        <v>0</v>
      </c>
    </row>
    <row r="14" spans="1:12" ht="18" customHeight="1">
      <c r="A14" s="43" t="s">
        <v>43</v>
      </c>
      <c r="B14" s="44">
        <f>'EC - Points per FMN'!B13*3</f>
        <v>0</v>
      </c>
      <c r="C14" s="44">
        <f>'JUNIOR Points pr FMN'!B13*2</f>
        <v>0</v>
      </c>
      <c r="D14" s="44">
        <f>'Over 40 Points pr FMN'!B13*2</f>
        <v>0</v>
      </c>
      <c r="E14" s="44">
        <f>'EC Inter I Points pr FMN'!B13</f>
        <v>0</v>
      </c>
      <c r="F14" s="45">
        <f>'EC Inter II Points pr FMN'!B13</f>
        <v>0</v>
      </c>
      <c r="G14" s="44">
        <f>'Women Points pr FMN'!B13*3</f>
        <v>0</v>
      </c>
      <c r="H14" s="44">
        <f>'Women Inter Points pr FMN'!B13</f>
        <v>0</v>
      </c>
      <c r="I14" s="44">
        <f>'Youth Points pr FMN'!B13*3</f>
        <v>0</v>
      </c>
      <c r="J14" s="44">
        <f>'Youth Inter Points pr FMN'!B13</f>
        <v>0</v>
      </c>
      <c r="K14" s="44"/>
      <c r="L14" s="42">
        <f t="shared" si="2"/>
        <v>0</v>
      </c>
    </row>
    <row r="15" spans="1:12" ht="18" customHeight="1">
      <c r="A15" s="43" t="s">
        <v>11</v>
      </c>
      <c r="B15" s="44">
        <f>'EC - Points per FMN'!B14*3</f>
        <v>429</v>
      </c>
      <c r="C15" s="44">
        <f>'JUNIOR Points pr FMN'!B14*2</f>
        <v>476</v>
      </c>
      <c r="D15" s="44">
        <f>'Over 40 Points pr FMN'!B14*2</f>
        <v>570</v>
      </c>
      <c r="E15" s="44">
        <f>'EC Inter I Points pr FMN'!B14</f>
        <v>0</v>
      </c>
      <c r="F15" s="45">
        <f>'EC Inter II Points pr FMN'!B14</f>
        <v>530</v>
      </c>
      <c r="G15" s="44">
        <f>'Women Points pr FMN'!B14*3</f>
        <v>1914</v>
      </c>
      <c r="H15" s="44">
        <f>'Women Inter Points pr FMN'!B14</f>
        <v>40</v>
      </c>
      <c r="I15" s="44">
        <f>'Youth Points pr FMN'!B14*3</f>
        <v>666</v>
      </c>
      <c r="J15" s="44">
        <f>'Youth Inter Points pr FMN'!B14</f>
        <v>463</v>
      </c>
      <c r="K15" s="44"/>
      <c r="L15" s="42">
        <f t="shared" si="2"/>
        <v>5088</v>
      </c>
    </row>
    <row r="16" spans="1:12" ht="18" customHeight="1">
      <c r="A16" s="43" t="s">
        <v>23</v>
      </c>
      <c r="B16" s="44">
        <f>'EC - Points per FMN'!B15*3</f>
        <v>0</v>
      </c>
      <c r="C16" s="44">
        <f>'JUNIOR Points pr FMN'!B15*2</f>
        <v>110</v>
      </c>
      <c r="D16" s="44">
        <f>'Over 40 Points pr FMN'!B15*2</f>
        <v>190</v>
      </c>
      <c r="E16" s="44">
        <f>'EC Inter I Points pr FMN'!B15</f>
        <v>0</v>
      </c>
      <c r="F16" s="45">
        <f>'EC Inter II Points pr FMN'!B15</f>
        <v>0</v>
      </c>
      <c r="G16" s="44">
        <f>'Women Points pr FMN'!B15*3</f>
        <v>0</v>
      </c>
      <c r="H16" s="44">
        <f>'Women Inter Points pr FMN'!B15</f>
        <v>0</v>
      </c>
      <c r="I16" s="44">
        <f>'Youth Points pr FMN'!B15*3</f>
        <v>0</v>
      </c>
      <c r="J16" s="44">
        <f>'Youth Inter Points pr FMN'!B15</f>
        <v>0</v>
      </c>
      <c r="K16" s="44"/>
      <c r="L16" s="42">
        <f t="shared" si="2"/>
        <v>300</v>
      </c>
    </row>
    <row r="17" spans="1:12" ht="18" customHeight="1">
      <c r="A17" s="43" t="s">
        <v>22</v>
      </c>
      <c r="B17" s="44">
        <f>'EC - Points per FMN'!B16*3</f>
        <v>0</v>
      </c>
      <c r="C17" s="44">
        <f>'JUNIOR Points pr FMN'!B16*2</f>
        <v>0</v>
      </c>
      <c r="D17" s="44">
        <f>'Over 40 Points pr FMN'!B16*2</f>
        <v>0</v>
      </c>
      <c r="E17" s="44">
        <f>'EC Inter I Points pr FMN'!B16</f>
        <v>0</v>
      </c>
      <c r="F17" s="45">
        <f>'EC Inter II Points pr FMN'!B16</f>
        <v>0</v>
      </c>
      <c r="G17" s="44">
        <f>'Women Points pr FMN'!B16*3</f>
        <v>360</v>
      </c>
      <c r="H17" s="44">
        <f>'Women Inter Points pr FMN'!B16</f>
        <v>0</v>
      </c>
      <c r="I17" s="44">
        <f>'Youth Points pr FMN'!B16*3</f>
        <v>0</v>
      </c>
      <c r="J17" s="44">
        <f>'Youth Inter Points pr FMN'!B16</f>
        <v>0</v>
      </c>
      <c r="K17" s="44"/>
      <c r="L17" s="42">
        <f t="shared" si="2"/>
        <v>360</v>
      </c>
    </row>
    <row r="18" spans="1:12" ht="18" customHeight="1">
      <c r="A18" s="43" t="s">
        <v>16</v>
      </c>
      <c r="B18" s="44">
        <f>'EC - Points per FMN'!B17*3</f>
        <v>297</v>
      </c>
      <c r="C18" s="44">
        <f>'JUNIOR Points pr FMN'!B17*2</f>
        <v>786</v>
      </c>
      <c r="D18" s="44">
        <f>'Over 40 Points pr FMN'!B17*2</f>
        <v>0</v>
      </c>
      <c r="E18" s="44">
        <f>'EC Inter I Points pr FMN'!B17</f>
        <v>0</v>
      </c>
      <c r="F18" s="45">
        <f>'EC Inter II Points pr FMN'!B17</f>
        <v>0</v>
      </c>
      <c r="G18" s="44">
        <f>'Women Points pr FMN'!B17*3</f>
        <v>57</v>
      </c>
      <c r="H18" s="44">
        <f>'Women Inter Points pr FMN'!B17</f>
        <v>240</v>
      </c>
      <c r="I18" s="44">
        <f>'Youth Points pr FMN'!B17*3</f>
        <v>870</v>
      </c>
      <c r="J18" s="44">
        <f>'Youth Inter Points pr FMN'!B17</f>
        <v>240</v>
      </c>
      <c r="K18" s="44"/>
      <c r="L18" s="42">
        <f t="shared" si="2"/>
        <v>2490</v>
      </c>
    </row>
    <row r="19" spans="1:12" ht="18" customHeight="1">
      <c r="A19" s="43" t="s">
        <v>44</v>
      </c>
      <c r="B19" s="44">
        <f>'EC - Points per FMN'!B18*3</f>
        <v>0</v>
      </c>
      <c r="C19" s="44">
        <f>'JUNIOR Points pr FMN'!B18*2</f>
        <v>0</v>
      </c>
      <c r="D19" s="44">
        <f>'Over 40 Points pr FMN'!B18*2</f>
        <v>0</v>
      </c>
      <c r="E19" s="44">
        <f>'EC Inter I Points pr FMN'!B18</f>
        <v>0</v>
      </c>
      <c r="F19" s="45">
        <f>'EC Inter II Points pr FMN'!B18</f>
        <v>0</v>
      </c>
      <c r="G19" s="44">
        <f>'Women Points pr FMN'!B18*3</f>
        <v>0</v>
      </c>
      <c r="H19" s="44">
        <f>'Women Inter Points pr FMN'!B18</f>
        <v>0</v>
      </c>
      <c r="I19" s="44">
        <f>'Youth Points pr FMN'!B18*3</f>
        <v>0</v>
      </c>
      <c r="J19" s="44">
        <f>'Youth Inter Points pr FMN'!B18</f>
        <v>0</v>
      </c>
      <c r="K19" s="44"/>
      <c r="L19" s="42">
        <f t="shared" si="2"/>
        <v>0</v>
      </c>
    </row>
    <row r="20" spans="1:12" ht="18" customHeight="1">
      <c r="A20" s="43" t="s">
        <v>20</v>
      </c>
      <c r="B20" s="44">
        <f>'EC - Points per FMN'!B19*3</f>
        <v>0</v>
      </c>
      <c r="C20" s="44">
        <f>'JUNIOR Points pr FMN'!B19*2</f>
        <v>316</v>
      </c>
      <c r="D20" s="44">
        <f>'Over 40 Points pr FMN'!B19*2</f>
        <v>510</v>
      </c>
      <c r="E20" s="44">
        <f>'EC Inter I Points pr FMN'!B19</f>
        <v>0</v>
      </c>
      <c r="F20" s="45">
        <f>'EC Inter II Points pr FMN'!B19</f>
        <v>435</v>
      </c>
      <c r="G20" s="44">
        <f>'Women Points pr FMN'!B19*3</f>
        <v>0</v>
      </c>
      <c r="H20" s="44">
        <f>'Women Inter Points pr FMN'!B19</f>
        <v>0</v>
      </c>
      <c r="I20" s="44">
        <f>'Youth Points pr FMN'!B19*3</f>
        <v>120</v>
      </c>
      <c r="J20" s="44">
        <f>'Youth Inter Points pr FMN'!B19</f>
        <v>55</v>
      </c>
      <c r="K20" s="44"/>
      <c r="L20" s="42">
        <f t="shared" si="2"/>
        <v>1436</v>
      </c>
    </row>
    <row r="21" spans="1:12" ht="18" customHeight="1">
      <c r="A21" s="43" t="s">
        <v>7</v>
      </c>
      <c r="B21" s="44">
        <f>'EC - Points per FMN'!B20*3</f>
        <v>972</v>
      </c>
      <c r="C21" s="44">
        <f>'JUNIOR Points pr FMN'!B20*2</f>
        <v>1502</v>
      </c>
      <c r="D21" s="44">
        <f>'Over 40 Points pr FMN'!B20*2</f>
        <v>794</v>
      </c>
      <c r="E21" s="44">
        <f>'EC Inter I Points pr FMN'!B20</f>
        <v>0</v>
      </c>
      <c r="F21" s="45">
        <f>'EC Inter II Points pr FMN'!B20</f>
        <v>0</v>
      </c>
      <c r="G21" s="44">
        <f>'Women Points pr FMN'!B20*3</f>
        <v>582</v>
      </c>
      <c r="H21" s="44">
        <f>'Women Inter Points pr FMN'!B20</f>
        <v>0</v>
      </c>
      <c r="I21" s="44">
        <f>'Youth Points pr FMN'!B20*3</f>
        <v>0</v>
      </c>
      <c r="J21" s="44">
        <f>'Youth Inter Points pr FMN'!B20</f>
        <v>0</v>
      </c>
      <c r="K21" s="44"/>
      <c r="L21" s="42">
        <f t="shared" si="2"/>
        <v>3850</v>
      </c>
    </row>
    <row r="22" spans="1:12" ht="18" customHeight="1">
      <c r="A22" s="43" t="s">
        <v>45</v>
      </c>
      <c r="B22" s="44">
        <f>'EC - Points per FMN'!B21*3</f>
        <v>0</v>
      </c>
      <c r="C22" s="44">
        <f>'JUNIOR Points pr FMN'!B21*2</f>
        <v>0</v>
      </c>
      <c r="D22" s="44">
        <f>'Over 40 Points pr FMN'!B21*2</f>
        <v>0</v>
      </c>
      <c r="E22" s="44">
        <f>'EC Inter I Points pr FMN'!B21</f>
        <v>0</v>
      </c>
      <c r="F22" s="45">
        <f>'EC Inter II Points pr FMN'!B21</f>
        <v>0</v>
      </c>
      <c r="G22" s="44">
        <f>'Women Points pr FMN'!B21*3</f>
        <v>0</v>
      </c>
      <c r="H22" s="44">
        <f>'Women Inter Points pr FMN'!B21</f>
        <v>0</v>
      </c>
      <c r="I22" s="44">
        <f>'Youth Points pr FMN'!B21*3</f>
        <v>0</v>
      </c>
      <c r="J22" s="44">
        <f>'Youth Inter Points pr FMN'!B21</f>
        <v>0</v>
      </c>
      <c r="K22" s="44"/>
      <c r="L22" s="42">
        <f t="shared" si="2"/>
        <v>0</v>
      </c>
    </row>
    <row r="23" spans="1:12" ht="18" customHeight="1">
      <c r="A23" s="43" t="s">
        <v>46</v>
      </c>
      <c r="B23" s="44">
        <f>'EC - Points per FMN'!B22*3</f>
        <v>0</v>
      </c>
      <c r="C23" s="44">
        <f>'JUNIOR Points pr FMN'!B22*2</f>
        <v>0</v>
      </c>
      <c r="D23" s="44">
        <f>'Over 40 Points pr FMN'!B22*2</f>
        <v>0</v>
      </c>
      <c r="E23" s="44">
        <f>'EC Inter I Points pr FMN'!B22</f>
        <v>0</v>
      </c>
      <c r="F23" s="45">
        <f>'EC Inter II Points pr FMN'!B22</f>
        <v>0</v>
      </c>
      <c r="G23" s="44">
        <f>'Women Points pr FMN'!B22*3</f>
        <v>0</v>
      </c>
      <c r="H23" s="44">
        <f>'Women Inter Points pr FMN'!B22</f>
        <v>0</v>
      </c>
      <c r="I23" s="44">
        <f>'Youth Points pr FMN'!B22*3</f>
        <v>0</v>
      </c>
      <c r="J23" s="44">
        <f>'Youth Inter Points pr FMN'!B22</f>
        <v>0</v>
      </c>
      <c r="K23" s="44"/>
      <c r="L23" s="42">
        <f t="shared" si="2"/>
        <v>0</v>
      </c>
    </row>
    <row r="24" spans="1:12" ht="18" customHeight="1">
      <c r="A24" s="43" t="s">
        <v>47</v>
      </c>
      <c r="B24" s="44">
        <f>'EC - Points per FMN'!B23*3</f>
        <v>0</v>
      </c>
      <c r="C24" s="44">
        <f>'JUNIOR Points pr FMN'!B23*2</f>
        <v>0</v>
      </c>
      <c r="D24" s="44">
        <f>'Over 40 Points pr FMN'!B23*2</f>
        <v>0</v>
      </c>
      <c r="E24" s="44">
        <f>'EC Inter I Points pr FMN'!B23</f>
        <v>0</v>
      </c>
      <c r="F24" s="45">
        <f>'EC Inter II Points pr FMN'!B23</f>
        <v>0</v>
      </c>
      <c r="G24" s="44">
        <f>'Women Points pr FMN'!B23*3</f>
        <v>0</v>
      </c>
      <c r="H24" s="44">
        <f>'Women Inter Points pr FMN'!B23</f>
        <v>0</v>
      </c>
      <c r="I24" s="44">
        <f>'Youth Points pr FMN'!B23*3</f>
        <v>0</v>
      </c>
      <c r="J24" s="44">
        <f>'Youth Inter Points pr FMN'!B23</f>
        <v>0</v>
      </c>
      <c r="K24" s="44"/>
      <c r="L24" s="42">
        <f t="shared" si="2"/>
        <v>0</v>
      </c>
    </row>
    <row r="25" spans="1:12" ht="18" customHeight="1">
      <c r="A25" s="43" t="s">
        <v>48</v>
      </c>
      <c r="B25" s="44">
        <f>'EC - Points per FMN'!B24*3</f>
        <v>0</v>
      </c>
      <c r="C25" s="44">
        <f>'JUNIOR Points pr FMN'!B24*2</f>
        <v>0</v>
      </c>
      <c r="D25" s="44">
        <f>'Over 40 Points pr FMN'!B24*2</f>
        <v>0</v>
      </c>
      <c r="E25" s="44">
        <f>'EC Inter I Points pr FMN'!B24</f>
        <v>0</v>
      </c>
      <c r="F25" s="45">
        <f>'EC Inter II Points pr FMN'!B24</f>
        <v>0</v>
      </c>
      <c r="G25" s="44">
        <f>'Women Points pr FMN'!B24*3</f>
        <v>0</v>
      </c>
      <c r="H25" s="44">
        <f>'Women Inter Points pr FMN'!B24</f>
        <v>0</v>
      </c>
      <c r="I25" s="44">
        <f>'Youth Points pr FMN'!B24*3</f>
        <v>0</v>
      </c>
      <c r="J25" s="44">
        <f>'Youth Inter Points pr FMN'!B24</f>
        <v>0</v>
      </c>
      <c r="K25" s="44"/>
      <c r="L25" s="42">
        <f t="shared" si="2"/>
        <v>0</v>
      </c>
    </row>
    <row r="26" spans="1:12" ht="18" customHeight="1">
      <c r="A26" s="43" t="s">
        <v>49</v>
      </c>
      <c r="B26" s="44">
        <f>'EC - Points per FMN'!B25*3</f>
        <v>0</v>
      </c>
      <c r="C26" s="44">
        <f>'JUNIOR Points pr FMN'!B25*2</f>
        <v>0</v>
      </c>
      <c r="D26" s="44">
        <f>'Over 40 Points pr FMN'!B25*2</f>
        <v>0</v>
      </c>
      <c r="E26" s="44">
        <f>'EC Inter I Points pr FMN'!B25</f>
        <v>0</v>
      </c>
      <c r="F26" s="45">
        <f>'EC Inter II Points pr FMN'!B25</f>
        <v>0</v>
      </c>
      <c r="G26" s="44">
        <f>'Women Points pr FMN'!B25*3</f>
        <v>0</v>
      </c>
      <c r="H26" s="44">
        <f>'Women Inter Points pr FMN'!B25</f>
        <v>0</v>
      </c>
      <c r="I26" s="44">
        <f>'Youth Points pr FMN'!B25*3</f>
        <v>0</v>
      </c>
      <c r="J26" s="44">
        <f>'Youth Inter Points pr FMN'!B25</f>
        <v>0</v>
      </c>
      <c r="K26" s="44"/>
      <c r="L26" s="42">
        <f t="shared" si="2"/>
        <v>0</v>
      </c>
    </row>
    <row r="27" spans="1:12" ht="18" customHeight="1">
      <c r="A27" s="43" t="s">
        <v>17</v>
      </c>
      <c r="B27" s="44">
        <f>'EC - Points per FMN'!B26*3</f>
        <v>57</v>
      </c>
      <c r="C27" s="44">
        <f>'JUNIOR Points pr FMN'!B26*2</f>
        <v>136</v>
      </c>
      <c r="D27" s="44">
        <f>'Over 40 Points pr FMN'!B26*2</f>
        <v>400</v>
      </c>
      <c r="E27" s="44">
        <f>'EC Inter I Points pr FMN'!B26</f>
        <v>0</v>
      </c>
      <c r="F27" s="45">
        <f>'EC Inter II Points pr FMN'!B26</f>
        <v>115</v>
      </c>
      <c r="G27" s="44">
        <f>'Women Points pr FMN'!B26*3</f>
        <v>75</v>
      </c>
      <c r="H27" s="44">
        <f>'Women Inter Points pr FMN'!B26</f>
        <v>430</v>
      </c>
      <c r="I27" s="44">
        <f>'Youth Points pr FMN'!B26*3</f>
        <v>90</v>
      </c>
      <c r="J27" s="44">
        <f>'Youth Inter Points pr FMN'!B26</f>
        <v>22</v>
      </c>
      <c r="K27" s="44"/>
      <c r="L27" s="42">
        <f t="shared" si="2"/>
        <v>1325</v>
      </c>
    </row>
    <row r="28" spans="1:12" ht="18" customHeight="1">
      <c r="A28" s="43" t="s">
        <v>64</v>
      </c>
      <c r="B28" s="44">
        <f>'EC - Points per FMN'!B27*3</f>
        <v>102</v>
      </c>
      <c r="C28" s="44">
        <f>'JUNIOR Points pr FMN'!B27*2</f>
        <v>0</v>
      </c>
      <c r="D28" s="44">
        <f>'Over 40 Points pr FMN'!B27*2</f>
        <v>0</v>
      </c>
      <c r="E28" s="44">
        <f>'EC Inter I Points pr FMN'!B27</f>
        <v>0</v>
      </c>
      <c r="F28" s="45">
        <f>'EC Inter II Points pr FMN'!B27</f>
        <v>175</v>
      </c>
      <c r="G28" s="44">
        <f>'Women Points pr FMN'!B27*3</f>
        <v>0</v>
      </c>
      <c r="H28" s="44">
        <f>'Women Inter Points pr FMN'!B27</f>
        <v>60</v>
      </c>
      <c r="I28" s="44">
        <f>'Youth Points pr FMN'!B27*3</f>
        <v>0</v>
      </c>
      <c r="J28" s="44">
        <f>'Youth Inter Points pr FMN'!B27</f>
        <v>310</v>
      </c>
      <c r="K28" s="44"/>
      <c r="L28" s="42">
        <f t="shared" si="2"/>
        <v>647</v>
      </c>
    </row>
    <row r="29" spans="1:12" ht="18" customHeight="1">
      <c r="A29" s="43" t="s">
        <v>50</v>
      </c>
      <c r="B29" s="44">
        <f>'EC - Points per FMN'!B28*3</f>
        <v>0</v>
      </c>
      <c r="C29" s="44">
        <f>'JUNIOR Points pr FMN'!B28*2</f>
        <v>0</v>
      </c>
      <c r="D29" s="44">
        <f>'Over 40 Points pr FMN'!B28*2</f>
        <v>0</v>
      </c>
      <c r="E29" s="44">
        <f>'EC Inter I Points pr FMN'!B28</f>
        <v>0</v>
      </c>
      <c r="F29" s="45">
        <f>'EC Inter II Points pr FMN'!B28</f>
        <v>0</v>
      </c>
      <c r="G29" s="44">
        <f>'Women Points pr FMN'!B28*3</f>
        <v>0</v>
      </c>
      <c r="H29" s="44">
        <f>'Women Inter Points pr FMN'!B28</f>
        <v>0</v>
      </c>
      <c r="I29" s="44">
        <f>'Youth Points pr FMN'!B28*3</f>
        <v>0</v>
      </c>
      <c r="J29" s="44">
        <f>'Youth Inter Points pr FMN'!B28</f>
        <v>0</v>
      </c>
      <c r="K29" s="44"/>
      <c r="L29" s="42">
        <f t="shared" si="2"/>
        <v>0</v>
      </c>
    </row>
    <row r="30" spans="1:12" ht="18" customHeight="1">
      <c r="A30" s="43" t="s">
        <v>24</v>
      </c>
      <c r="B30" s="44">
        <f>'EC - Points per FMN'!B29*3</f>
        <v>0</v>
      </c>
      <c r="C30" s="44">
        <f>'JUNIOR Points pr FMN'!B29*2</f>
        <v>0</v>
      </c>
      <c r="D30" s="44">
        <f>'Over 40 Points pr FMN'!B29*2</f>
        <v>0</v>
      </c>
      <c r="E30" s="44">
        <f>'EC Inter I Points pr FMN'!B29</f>
        <v>0</v>
      </c>
      <c r="F30" s="45">
        <f>'EC Inter II Points pr FMN'!B29</f>
        <v>0</v>
      </c>
      <c r="G30" s="44">
        <f>'Women Points pr FMN'!B29*3</f>
        <v>0</v>
      </c>
      <c r="H30" s="44">
        <f>'Women Inter Points pr FMN'!B29</f>
        <v>0</v>
      </c>
      <c r="I30" s="44">
        <f>'Youth Points pr FMN'!B29*3</f>
        <v>0</v>
      </c>
      <c r="J30" s="44">
        <f>'Youth Inter Points pr FMN'!B29</f>
        <v>0</v>
      </c>
      <c r="K30" s="44"/>
      <c r="L30" s="42">
        <f t="shared" si="2"/>
        <v>0</v>
      </c>
    </row>
    <row r="31" spans="1:12" ht="18" customHeight="1">
      <c r="A31" s="43" t="s">
        <v>51</v>
      </c>
      <c r="B31" s="44">
        <f>'EC - Points per FMN'!B30*3</f>
        <v>0</v>
      </c>
      <c r="C31" s="44">
        <f>'JUNIOR Points pr FMN'!B30*2</f>
        <v>0</v>
      </c>
      <c r="D31" s="44">
        <f>'Over 40 Points pr FMN'!B30*2</f>
        <v>0</v>
      </c>
      <c r="E31" s="44">
        <f>'EC Inter I Points pr FMN'!B30</f>
        <v>0</v>
      </c>
      <c r="F31" s="45">
        <f>'EC Inter II Points pr FMN'!B30</f>
        <v>0</v>
      </c>
      <c r="G31" s="44">
        <f>'Women Points pr FMN'!B30*3</f>
        <v>0</v>
      </c>
      <c r="H31" s="44">
        <f>'Women Inter Points pr FMN'!B30</f>
        <v>0</v>
      </c>
      <c r="I31" s="44">
        <f>'Youth Points pr FMN'!B30*3</f>
        <v>0</v>
      </c>
      <c r="J31" s="44">
        <f>'Youth Inter Points pr FMN'!B30</f>
        <v>0</v>
      </c>
      <c r="K31" s="44"/>
      <c r="L31" s="42">
        <f t="shared" si="2"/>
        <v>0</v>
      </c>
    </row>
    <row r="32" spans="1:12" ht="18" customHeight="1">
      <c r="A32" s="43" t="s">
        <v>52</v>
      </c>
      <c r="B32" s="44">
        <f>'EC - Points per FMN'!B31*3</f>
        <v>0</v>
      </c>
      <c r="C32" s="44">
        <f>'JUNIOR Points pr FMN'!B31*2</f>
        <v>0</v>
      </c>
      <c r="D32" s="44">
        <f>'Over 40 Points pr FMN'!B31*2</f>
        <v>0</v>
      </c>
      <c r="E32" s="44">
        <f>'EC Inter I Points pr FMN'!B31</f>
        <v>0</v>
      </c>
      <c r="F32" s="45">
        <f>'EC Inter II Points pr FMN'!B31</f>
        <v>0</v>
      </c>
      <c r="G32" s="44">
        <f>'Women Points pr FMN'!B31*3</f>
        <v>0</v>
      </c>
      <c r="H32" s="44">
        <f>'Women Inter Points pr FMN'!B31</f>
        <v>0</v>
      </c>
      <c r="I32" s="44">
        <f>'Youth Points pr FMN'!B31*3</f>
        <v>0</v>
      </c>
      <c r="J32" s="44">
        <f>'Youth Inter Points pr FMN'!B31</f>
        <v>0</v>
      </c>
      <c r="K32" s="44"/>
      <c r="L32" s="42">
        <f t="shared" si="2"/>
        <v>0</v>
      </c>
    </row>
    <row r="33" spans="1:258" ht="18" customHeight="1">
      <c r="A33" s="43" t="s">
        <v>53</v>
      </c>
      <c r="B33" s="44">
        <f>'EC - Points per FMN'!B32*3</f>
        <v>0</v>
      </c>
      <c r="C33" s="44">
        <f>'JUNIOR Points pr FMN'!B32*2</f>
        <v>0</v>
      </c>
      <c r="D33" s="44">
        <f>'Over 40 Points pr FMN'!B32*2</f>
        <v>0</v>
      </c>
      <c r="E33" s="44">
        <f>'EC Inter I Points pr FMN'!B32</f>
        <v>0</v>
      </c>
      <c r="F33" s="45">
        <f>'EC Inter II Points pr FMN'!B32</f>
        <v>0</v>
      </c>
      <c r="G33" s="44">
        <f>'Women Points pr FMN'!B32*3</f>
        <v>0</v>
      </c>
      <c r="H33" s="44">
        <f>'Women Inter Points pr FMN'!B32</f>
        <v>0</v>
      </c>
      <c r="I33" s="44">
        <f>'Youth Points pr FMN'!B32*3</f>
        <v>345</v>
      </c>
      <c r="J33" s="44">
        <f>'Youth Inter Points pr FMN'!B32</f>
        <v>0</v>
      </c>
      <c r="K33" s="44"/>
      <c r="L33" s="42">
        <f t="shared" si="2"/>
        <v>345</v>
      </c>
    </row>
    <row r="34" spans="1:258" ht="18" customHeight="1">
      <c r="A34" s="43" t="s">
        <v>54</v>
      </c>
      <c r="B34" s="44">
        <f>'EC - Points per FMN'!B33*3</f>
        <v>0</v>
      </c>
      <c r="C34" s="44">
        <f>'JUNIOR Points pr FMN'!B33*2</f>
        <v>0</v>
      </c>
      <c r="D34" s="44">
        <f>'Over 40 Points pr FMN'!B33*2</f>
        <v>0</v>
      </c>
      <c r="E34" s="44">
        <f>'EC Inter I Points pr FMN'!B33</f>
        <v>0</v>
      </c>
      <c r="F34" s="45">
        <f>'EC Inter II Points pr FMN'!B33</f>
        <v>0</v>
      </c>
      <c r="G34" s="44">
        <f>'Women Points pr FMN'!B33*3</f>
        <v>0</v>
      </c>
      <c r="H34" s="44">
        <f>'Women Inter Points pr FMN'!B33</f>
        <v>0</v>
      </c>
      <c r="I34" s="44">
        <f>'Youth Points pr FMN'!B33*3</f>
        <v>0</v>
      </c>
      <c r="J34" s="44">
        <f>'Youth Inter Points pr FMN'!B33</f>
        <v>0</v>
      </c>
      <c r="K34" s="44"/>
      <c r="L34" s="42">
        <f t="shared" si="2"/>
        <v>0</v>
      </c>
    </row>
    <row r="35" spans="1:258" ht="18" customHeight="1">
      <c r="A35" s="43" t="s">
        <v>55</v>
      </c>
      <c r="B35" s="44">
        <f>'EC - Points per FMN'!B34*3</f>
        <v>0</v>
      </c>
      <c r="C35" s="44">
        <f>'JUNIOR Points pr FMN'!B34*2</f>
        <v>0</v>
      </c>
      <c r="D35" s="44">
        <f>'Over 40 Points pr FMN'!B34*2</f>
        <v>0</v>
      </c>
      <c r="E35" s="44">
        <f>'EC Inter I Points pr FMN'!B34</f>
        <v>0</v>
      </c>
      <c r="F35" s="45">
        <f>'EC Inter II Points pr FMN'!B34</f>
        <v>0</v>
      </c>
      <c r="G35" s="44">
        <f>'Women Points pr FMN'!B34*3</f>
        <v>0</v>
      </c>
      <c r="H35" s="44">
        <f>'Women Inter Points pr FMN'!B34</f>
        <v>0</v>
      </c>
      <c r="I35" s="44">
        <f>'Youth Points pr FMN'!B34*3</f>
        <v>0</v>
      </c>
      <c r="J35" s="44">
        <f>'Youth Inter Points pr FMN'!B34</f>
        <v>0</v>
      </c>
      <c r="K35" s="44"/>
      <c r="L35" s="42">
        <f t="shared" si="2"/>
        <v>0</v>
      </c>
    </row>
    <row r="36" spans="1:258" ht="18" customHeight="1">
      <c r="A36" s="43" t="s">
        <v>56</v>
      </c>
      <c r="B36" s="44">
        <f>'EC - Points per FMN'!B35*3</f>
        <v>0</v>
      </c>
      <c r="C36" s="44">
        <f>'JUNIOR Points pr FMN'!B35*2</f>
        <v>0</v>
      </c>
      <c r="D36" s="44">
        <f>'Over 40 Points pr FMN'!B35*2</f>
        <v>0</v>
      </c>
      <c r="E36" s="44">
        <f>'EC Inter I Points pr FMN'!B35</f>
        <v>0</v>
      </c>
      <c r="F36" s="45">
        <f>'EC Inter II Points pr FMN'!B35</f>
        <v>0</v>
      </c>
      <c r="G36" s="44">
        <f>'Women Points pr FMN'!B35*3</f>
        <v>0</v>
      </c>
      <c r="H36" s="44">
        <f>'Women Inter Points pr FMN'!B35</f>
        <v>0</v>
      </c>
      <c r="I36" s="44">
        <f>'Youth Points pr FMN'!B35*3</f>
        <v>0</v>
      </c>
      <c r="J36" s="44">
        <f>'Youth Inter Points pr FMN'!B35</f>
        <v>0</v>
      </c>
      <c r="K36" s="44"/>
      <c r="L36" s="42">
        <f t="shared" si="2"/>
        <v>0</v>
      </c>
    </row>
    <row r="37" spans="1:258" ht="18" customHeight="1">
      <c r="A37" s="43" t="s">
        <v>57</v>
      </c>
      <c r="B37" s="44">
        <f>'EC - Points per FMN'!B36*3</f>
        <v>0</v>
      </c>
      <c r="C37" s="44">
        <f>'JUNIOR Points pr FMN'!B36*2</f>
        <v>0</v>
      </c>
      <c r="D37" s="44">
        <f>'Over 40 Points pr FMN'!B36*2</f>
        <v>0</v>
      </c>
      <c r="E37" s="44">
        <f>'EC Inter I Points pr FMN'!B36</f>
        <v>0</v>
      </c>
      <c r="F37" s="45">
        <f>'EC Inter II Points pr FMN'!B36</f>
        <v>0</v>
      </c>
      <c r="G37" s="44">
        <f>'Women Points pr FMN'!B36*3</f>
        <v>0</v>
      </c>
      <c r="H37" s="44">
        <f>'Women Inter Points pr FMN'!B36</f>
        <v>0</v>
      </c>
      <c r="I37" s="44">
        <f>'Youth Points pr FMN'!B36*3</f>
        <v>0</v>
      </c>
      <c r="J37" s="44">
        <f>'Youth Inter Points pr FMN'!B36</f>
        <v>0</v>
      </c>
      <c r="K37" s="44"/>
      <c r="L37" s="42">
        <f t="shared" si="2"/>
        <v>0</v>
      </c>
    </row>
    <row r="38" spans="1:258" ht="18" customHeight="1">
      <c r="A38" s="43" t="s">
        <v>10</v>
      </c>
      <c r="B38" s="44">
        <f>'EC - Points per FMN'!B37*3</f>
        <v>915</v>
      </c>
      <c r="C38" s="44">
        <f>'JUNIOR Points pr FMN'!B37*2</f>
        <v>1028</v>
      </c>
      <c r="D38" s="44">
        <f>'Over 40 Points pr FMN'!B37*2</f>
        <v>168</v>
      </c>
      <c r="E38" s="44">
        <f>'EC Inter I Points pr FMN'!B37</f>
        <v>0</v>
      </c>
      <c r="F38" s="45">
        <f>'EC Inter II Points pr FMN'!B37</f>
        <v>102</v>
      </c>
      <c r="G38" s="44">
        <f>'Women Points pr FMN'!B37*3</f>
        <v>1599</v>
      </c>
      <c r="H38" s="44">
        <f>'Women Inter Points pr FMN'!B37</f>
        <v>0</v>
      </c>
      <c r="I38" s="44">
        <f>'Youth Points pr FMN'!B37*3</f>
        <v>735</v>
      </c>
      <c r="J38" s="44">
        <f>'Youth Inter Points pr FMN'!B37</f>
        <v>0</v>
      </c>
      <c r="K38" s="44"/>
      <c r="L38" s="42">
        <f t="shared" si="2"/>
        <v>4547</v>
      </c>
    </row>
    <row r="39" spans="1:258" ht="18" customHeight="1">
      <c r="A39" s="43" t="s">
        <v>62</v>
      </c>
      <c r="B39" s="46">
        <f>'EC - Points per FMN'!B38*3</f>
        <v>0</v>
      </c>
      <c r="C39" s="44">
        <f>'JUNIOR Points pr FMN'!B38*2</f>
        <v>22</v>
      </c>
      <c r="D39" s="44">
        <f>'Over 40 Points pr FMN'!B38*2</f>
        <v>0</v>
      </c>
      <c r="E39" s="44">
        <f>'EC Inter I Points pr FMN'!B38</f>
        <v>0</v>
      </c>
      <c r="F39" s="45">
        <f>'EC Inter II Points pr FMN'!B38</f>
        <v>0</v>
      </c>
      <c r="G39" s="44">
        <f>'Women Points pr FMN'!B38*3</f>
        <v>0</v>
      </c>
      <c r="H39" s="44">
        <f>'Women Inter Points pr FMN'!B38</f>
        <v>0</v>
      </c>
      <c r="I39" s="44">
        <f>'Youth Points pr FMN'!B38*3</f>
        <v>435</v>
      </c>
      <c r="J39" s="44">
        <f>'Youth Inter Points pr FMN'!B38</f>
        <v>80</v>
      </c>
      <c r="K39" s="44"/>
      <c r="L39" s="42">
        <f t="shared" si="2"/>
        <v>537</v>
      </c>
    </row>
    <row r="40" spans="1:258" ht="18" customHeight="1">
      <c r="A40" s="43" t="s">
        <v>12</v>
      </c>
      <c r="B40" s="44">
        <f>'EC - Points per FMN'!B39*3</f>
        <v>0</v>
      </c>
      <c r="C40" s="44">
        <f>'JUNIOR Points pr FMN'!B39*2</f>
        <v>2</v>
      </c>
      <c r="D40" s="44">
        <f>'Over 40 Points pr FMN'!B39*2</f>
        <v>0</v>
      </c>
      <c r="E40" s="44">
        <f>'EC Inter I Points pr FMN'!B39</f>
        <v>0</v>
      </c>
      <c r="F40" s="45">
        <f>'EC Inter II Points pr FMN'!B39</f>
        <v>0</v>
      </c>
      <c r="G40" s="44">
        <f>'Women Points pr FMN'!B39*3</f>
        <v>0</v>
      </c>
      <c r="H40" s="44">
        <f>'Women Inter Points pr FMN'!B39</f>
        <v>0</v>
      </c>
      <c r="I40" s="44">
        <f>'Youth Points pr FMN'!B39*3</f>
        <v>228</v>
      </c>
      <c r="J40" s="44">
        <f>'Youth Inter Points pr FMN'!B39</f>
        <v>0</v>
      </c>
      <c r="K40" s="44"/>
      <c r="L40" s="42">
        <f t="shared" si="2"/>
        <v>230</v>
      </c>
    </row>
    <row r="41" spans="1:258" ht="18" customHeight="1">
      <c r="A41" s="43" t="s">
        <v>8</v>
      </c>
      <c r="B41" s="44">
        <f>'EC - Points per FMN'!B40*3</f>
        <v>765</v>
      </c>
      <c r="C41" s="44">
        <f>'JUNIOR Points pr FMN'!B40*2</f>
        <v>0</v>
      </c>
      <c r="D41" s="44">
        <f>'Over 40 Points pr FMN'!B40*2</f>
        <v>0</v>
      </c>
      <c r="E41" s="44">
        <f>'EC Inter I Points pr FMN'!B40</f>
        <v>0</v>
      </c>
      <c r="F41" s="45">
        <f>'EC Inter II Points pr FMN'!B40</f>
        <v>0</v>
      </c>
      <c r="G41" s="44">
        <f>'Women Points pr FMN'!B40*3</f>
        <v>0</v>
      </c>
      <c r="H41" s="44">
        <f>'Women Inter Points pr FMN'!B40</f>
        <v>0</v>
      </c>
      <c r="I41" s="44">
        <f>'Youth Points pr FMN'!B40*3</f>
        <v>0</v>
      </c>
      <c r="J41" s="44">
        <f>'Youth Inter Points pr FMN'!B40</f>
        <v>0</v>
      </c>
      <c r="K41" s="44"/>
      <c r="L41" s="42">
        <f t="shared" si="2"/>
        <v>765</v>
      </c>
    </row>
    <row r="42" spans="1:258" ht="18" customHeight="1">
      <c r="A42" s="43" t="s">
        <v>19</v>
      </c>
      <c r="B42" s="44">
        <f>'EC - Points per FMN'!B41*3</f>
        <v>0</v>
      </c>
      <c r="C42" s="44">
        <f>'JUNIOR Points pr FMN'!B41*2</f>
        <v>0</v>
      </c>
      <c r="D42" s="44">
        <f>'Over 40 Points pr FMN'!B41*2</f>
        <v>410</v>
      </c>
      <c r="E42" s="44">
        <f>'EC Inter I Points pr FMN'!B41</f>
        <v>0</v>
      </c>
      <c r="F42" s="45">
        <f>'EC Inter II Points pr FMN'!B41</f>
        <v>0</v>
      </c>
      <c r="G42" s="44">
        <f>'Women Points pr FMN'!B41*3</f>
        <v>0</v>
      </c>
      <c r="H42" s="44">
        <f>'Women Inter Points pr FMN'!B41</f>
        <v>0</v>
      </c>
      <c r="I42" s="44">
        <f>'Youth Points pr FMN'!B41*3</f>
        <v>0</v>
      </c>
      <c r="J42" s="44">
        <f>'Youth Inter Points pr FMN'!B41</f>
        <v>0</v>
      </c>
      <c r="K42" s="44"/>
      <c r="L42" s="42">
        <f t="shared" si="2"/>
        <v>410</v>
      </c>
    </row>
    <row r="43" spans="1:258" ht="18" customHeight="1">
      <c r="A43" s="43" t="s">
        <v>15</v>
      </c>
      <c r="B43" s="44">
        <f>'EC - Points per FMN'!B42*3</f>
        <v>165</v>
      </c>
      <c r="C43" s="44">
        <f>'JUNIOR Points pr FMN'!B42*2</f>
        <v>0</v>
      </c>
      <c r="D43" s="44">
        <f>'Over 40 Points pr FMN'!B42*2</f>
        <v>776</v>
      </c>
      <c r="E43" s="44">
        <f>'EC Inter I Points pr FMN'!B42</f>
        <v>0</v>
      </c>
      <c r="F43" s="45">
        <f>'EC Inter II Points pr FMN'!B42</f>
        <v>0</v>
      </c>
      <c r="G43" s="44">
        <f>'Women Points pr FMN'!B42*3</f>
        <v>0</v>
      </c>
      <c r="H43" s="44">
        <f>'Women Inter Points pr FMN'!B42</f>
        <v>0</v>
      </c>
      <c r="I43" s="44">
        <f>'Youth Points pr FMN'!B42*3</f>
        <v>510</v>
      </c>
      <c r="J43" s="44">
        <f>'Youth Inter Points pr FMN'!B42</f>
        <v>119</v>
      </c>
      <c r="K43" s="44"/>
      <c r="L43" s="42">
        <f t="shared" si="2"/>
        <v>1570</v>
      </c>
    </row>
    <row r="44" spans="1:258" s="1" customFormat="1" ht="18" customHeight="1">
      <c r="A44" s="43" t="s">
        <v>6</v>
      </c>
      <c r="B44" s="46">
        <f>'EC - Points per FMN'!B43*3</f>
        <v>0</v>
      </c>
      <c r="C44" s="46">
        <f>'JUNIOR Points pr FMN'!B43*2</f>
        <v>0</v>
      </c>
      <c r="D44" s="46">
        <f>'Over 40 Points pr FMN'!B43*2</f>
        <v>0</v>
      </c>
      <c r="E44" s="46">
        <f>'EC Inter I Points pr FMN'!B43</f>
        <v>0</v>
      </c>
      <c r="F44" s="46">
        <f>'EC Inter II Points pr FMN'!B43</f>
        <v>0</v>
      </c>
      <c r="G44" s="46">
        <f>'Women Points pr FMN'!B43*3</f>
        <v>0</v>
      </c>
      <c r="H44" s="46">
        <f>'Women Inter Points pr FMN'!B43</f>
        <v>0</v>
      </c>
      <c r="I44" s="46">
        <f>'Youth Points pr FMN'!B43*3</f>
        <v>720</v>
      </c>
      <c r="J44" s="46">
        <f>'Youth Inter Points pr FMN'!B43</f>
        <v>366</v>
      </c>
      <c r="K44" s="46"/>
      <c r="L44" s="42">
        <f t="shared" si="2"/>
        <v>1086</v>
      </c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  <c r="AJ44" s="13"/>
      <c r="AK44" s="13"/>
      <c r="AL44" s="13"/>
      <c r="AM44" s="13"/>
      <c r="AN44" s="13"/>
      <c r="AO44" s="13"/>
      <c r="AP44" s="13"/>
      <c r="AQ44" s="13"/>
      <c r="AR44" s="13"/>
      <c r="AS44" s="13"/>
      <c r="AT44" s="13"/>
      <c r="AU44" s="13"/>
      <c r="AV44" s="13"/>
      <c r="AW44" s="13"/>
      <c r="AX44" s="13"/>
      <c r="AY44" s="13"/>
      <c r="AZ44" s="13"/>
      <c r="BA44" s="13"/>
      <c r="BB44" s="13"/>
      <c r="BC44" s="13"/>
      <c r="BD44" s="13"/>
      <c r="BE44" s="13"/>
      <c r="BF44" s="13"/>
      <c r="BG44" s="13"/>
      <c r="BH44" s="13"/>
      <c r="BI44" s="13"/>
      <c r="BJ44" s="13"/>
      <c r="BK44" s="13"/>
      <c r="BL44" s="13"/>
      <c r="BM44" s="13"/>
      <c r="BN44" s="13"/>
      <c r="BO44" s="13"/>
      <c r="BP44" s="13"/>
      <c r="BQ44" s="13"/>
      <c r="BR44" s="13"/>
      <c r="BS44" s="13"/>
      <c r="BT44" s="13"/>
      <c r="BU44" s="13"/>
      <c r="BV44" s="13"/>
      <c r="BW44" s="13"/>
      <c r="BX44" s="13"/>
      <c r="BY44" s="13"/>
      <c r="BZ44" s="13"/>
      <c r="CA44" s="13"/>
      <c r="CB44" s="13"/>
      <c r="CC44" s="13"/>
      <c r="CD44" s="13"/>
      <c r="CE44" s="13"/>
      <c r="CF44" s="13"/>
      <c r="CG44" s="13"/>
      <c r="CH44" s="13"/>
      <c r="CI44" s="13"/>
      <c r="CJ44" s="13"/>
      <c r="CK44" s="13"/>
      <c r="CL44" s="13"/>
      <c r="CM44" s="13"/>
      <c r="CN44" s="13"/>
      <c r="CO44" s="13"/>
      <c r="CP44" s="13"/>
      <c r="CQ44" s="13"/>
      <c r="CR44" s="13"/>
      <c r="CS44" s="13"/>
      <c r="CT44" s="13"/>
      <c r="CU44" s="13"/>
      <c r="CV44" s="13"/>
      <c r="CW44" s="13"/>
      <c r="CX44" s="13"/>
      <c r="CY44" s="13"/>
      <c r="CZ44" s="13"/>
      <c r="DA44" s="13"/>
      <c r="DB44" s="13"/>
      <c r="DC44" s="13"/>
      <c r="DD44" s="13"/>
      <c r="DE44" s="13"/>
      <c r="DF44" s="13"/>
      <c r="DG44" s="13"/>
      <c r="DH44" s="13"/>
      <c r="DI44" s="13"/>
      <c r="DJ44" s="13"/>
      <c r="DK44" s="13"/>
      <c r="DL44" s="13"/>
      <c r="DM44" s="13"/>
      <c r="DN44" s="13"/>
      <c r="DO44" s="13"/>
      <c r="DP44" s="13"/>
      <c r="DQ44" s="13"/>
      <c r="DR44" s="13"/>
      <c r="DS44" s="13"/>
      <c r="DT44" s="13"/>
      <c r="DU44" s="13"/>
      <c r="DV44" s="13"/>
      <c r="DW44" s="13"/>
      <c r="DX44" s="13"/>
      <c r="DY44" s="13"/>
      <c r="DZ44" s="13"/>
      <c r="EA44" s="13"/>
      <c r="EB44" s="13"/>
      <c r="EC44" s="13"/>
      <c r="ED44" s="13"/>
      <c r="EE44" s="13"/>
      <c r="EF44" s="13"/>
      <c r="EG44" s="13"/>
      <c r="EH44" s="13"/>
      <c r="EI44" s="13"/>
      <c r="EJ44" s="13"/>
      <c r="EK44" s="13"/>
      <c r="EL44" s="13"/>
      <c r="EM44" s="13"/>
      <c r="EN44" s="13"/>
      <c r="EO44" s="13"/>
      <c r="EP44" s="13"/>
      <c r="EQ44" s="13"/>
      <c r="ER44" s="13"/>
      <c r="ES44" s="13"/>
      <c r="ET44" s="13"/>
      <c r="EU44" s="13"/>
      <c r="EV44" s="13"/>
      <c r="EW44" s="13"/>
      <c r="EX44" s="13"/>
      <c r="EY44" s="13"/>
      <c r="EZ44" s="13"/>
      <c r="FA44" s="13"/>
      <c r="FB44" s="13"/>
      <c r="FC44" s="13"/>
      <c r="FD44" s="13"/>
      <c r="FE44" s="13"/>
      <c r="FF44" s="13"/>
      <c r="FG44" s="13"/>
      <c r="FH44" s="13"/>
      <c r="FI44" s="13"/>
      <c r="FJ44" s="13"/>
      <c r="FK44" s="13"/>
      <c r="FL44" s="13"/>
      <c r="FM44" s="13"/>
      <c r="FN44" s="13"/>
      <c r="FO44" s="13"/>
      <c r="FP44" s="13"/>
      <c r="FQ44" s="13"/>
      <c r="FR44" s="13"/>
      <c r="FS44" s="13"/>
      <c r="FT44" s="13"/>
      <c r="FU44" s="13"/>
      <c r="FV44" s="13"/>
      <c r="FW44" s="13"/>
      <c r="FX44" s="13"/>
      <c r="FY44" s="13"/>
      <c r="FZ44" s="13"/>
      <c r="GA44" s="13"/>
      <c r="GB44" s="13"/>
      <c r="GC44" s="13"/>
      <c r="GD44" s="13"/>
      <c r="GE44" s="13"/>
      <c r="GF44" s="13"/>
      <c r="GG44" s="13"/>
      <c r="GH44" s="13"/>
      <c r="GI44" s="13"/>
      <c r="GJ44" s="13"/>
      <c r="GK44" s="13"/>
      <c r="GL44" s="13"/>
      <c r="GM44" s="13"/>
      <c r="GN44" s="13"/>
      <c r="GO44" s="13"/>
      <c r="GP44" s="13"/>
      <c r="GQ44" s="13"/>
      <c r="GR44" s="13"/>
      <c r="GS44" s="13"/>
      <c r="GT44" s="13"/>
      <c r="GU44" s="13"/>
      <c r="GV44" s="13"/>
      <c r="GW44" s="13"/>
      <c r="GX44" s="13"/>
      <c r="GY44" s="13"/>
      <c r="GZ44" s="13"/>
      <c r="HA44" s="13"/>
      <c r="HB44" s="13"/>
      <c r="HC44" s="13"/>
      <c r="HD44" s="13"/>
      <c r="HE44" s="13"/>
      <c r="HF44" s="13"/>
      <c r="HG44" s="13"/>
      <c r="HH44" s="13"/>
      <c r="HI44" s="13"/>
      <c r="HJ44" s="13"/>
      <c r="HK44" s="13"/>
      <c r="HL44" s="13"/>
      <c r="HM44" s="13"/>
      <c r="HN44" s="13"/>
      <c r="HO44" s="13"/>
      <c r="HP44" s="13"/>
      <c r="HQ44" s="13"/>
      <c r="HR44" s="13"/>
      <c r="HS44" s="13"/>
      <c r="HT44" s="13"/>
      <c r="HU44" s="13"/>
      <c r="HV44" s="13"/>
      <c r="HW44" s="13"/>
      <c r="HX44" s="13"/>
      <c r="HY44" s="13"/>
      <c r="HZ44" s="13"/>
      <c r="IA44" s="13"/>
      <c r="IB44" s="13"/>
      <c r="IC44" s="13"/>
      <c r="ID44" s="13"/>
      <c r="IE44" s="13"/>
      <c r="IF44" s="13"/>
      <c r="IG44" s="13"/>
      <c r="IH44" s="13"/>
      <c r="II44" s="13"/>
      <c r="IJ44" s="13"/>
      <c r="IK44" s="13"/>
      <c r="IL44" s="13"/>
      <c r="IM44" s="13"/>
      <c r="IN44" s="13"/>
      <c r="IO44" s="13"/>
      <c r="IP44" s="13"/>
      <c r="IQ44" s="13"/>
      <c r="IR44" s="13"/>
      <c r="IS44" s="13"/>
      <c r="IT44" s="13"/>
      <c r="IU44" s="13"/>
      <c r="IV44" s="13"/>
      <c r="IW44" s="13"/>
      <c r="IX44" s="13"/>
    </row>
  </sheetData>
  <sheetProtection algorithmName="SHA-512" hashValue="9r6AS9L0iJ7YqBcLIKOVQePCDihFPe+/0FVYBKIYXWV3ot6RANeQsguOCYLg2tXpuTqLyYC963STJzWeFuGYKw==" saltValue="vJgFO8ki0n/j5q6CRlk3zg==" spinCount="100000" sheet="1" objects="1" scenarios="1" formatColumns="0" selectLockedCells="1" sort="0"/>
  <mergeCells count="1">
    <mergeCell ref="A1:L1"/>
  </mergeCells>
  <phoneticPr fontId="17" type="noConversion"/>
  <pageMargins left="0" right="0" top="0" bottom="0" header="0" footer="0"/>
  <pageSetup scale="77" orientation="portrait"/>
  <headerFooter>
    <oddFooter>&amp;"Helvetica,Regular"&amp;11&amp;P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53"/>
  <sheetViews>
    <sheetView showGridLines="0" workbookViewId="0">
      <selection activeCell="H8" sqref="H8"/>
    </sheetView>
  </sheetViews>
  <sheetFormatPr defaultColWidth="4.07421875" defaultRowHeight="13.5" customHeight="1"/>
  <cols>
    <col min="1" max="1" width="4.07421875" style="13" customWidth="1"/>
    <col min="2" max="2" width="23.69140625" style="13" customWidth="1"/>
    <col min="3" max="3" width="6.61328125" style="13" customWidth="1"/>
    <col min="4" max="4" width="7.61328125" style="13" customWidth="1"/>
    <col min="5" max="5" width="10" style="13" customWidth="1"/>
    <col min="6" max="6" width="9.69140625" style="13" customWidth="1"/>
    <col min="7" max="8" width="9.3828125" style="13" customWidth="1"/>
    <col min="9" max="9" width="5.23046875" style="13" customWidth="1"/>
    <col min="10" max="10" width="4.07421875" style="13" customWidth="1"/>
    <col min="11" max="11" width="4.921875" style="13" customWidth="1"/>
    <col min="12" max="12" width="5" style="13" customWidth="1"/>
    <col min="13" max="256" width="4.07421875" style="13" customWidth="1"/>
    <col min="257" max="16384" width="4.07421875" style="1"/>
  </cols>
  <sheetData>
    <row r="1" spans="1:12" ht="35.4" customHeight="1">
      <c r="A1" s="127" t="s">
        <v>70</v>
      </c>
      <c r="B1" s="128"/>
      <c r="C1" s="128"/>
      <c r="D1" s="128"/>
      <c r="E1" s="128"/>
      <c r="F1" s="128"/>
      <c r="G1" s="128"/>
      <c r="H1" s="129"/>
      <c r="I1" s="128"/>
    </row>
    <row r="2" spans="1:12" ht="24.75" customHeight="1">
      <c r="A2" s="130" t="s">
        <v>1</v>
      </c>
      <c r="B2" s="130" t="s">
        <v>2</v>
      </c>
      <c r="C2" s="130" t="s">
        <v>3</v>
      </c>
      <c r="D2" s="130" t="s">
        <v>4</v>
      </c>
      <c r="E2" s="57">
        <v>42848</v>
      </c>
      <c r="F2" s="58">
        <v>42854</v>
      </c>
      <c r="G2" s="58">
        <v>42855</v>
      </c>
      <c r="H2" s="58">
        <v>42953</v>
      </c>
      <c r="I2" s="37"/>
    </row>
    <row r="3" spans="1:12" ht="33" customHeight="1">
      <c r="A3" s="131"/>
      <c r="B3" s="131"/>
      <c r="C3" s="131"/>
      <c r="D3" s="131"/>
      <c r="E3" s="59" t="s">
        <v>67</v>
      </c>
      <c r="F3" s="60" t="s">
        <v>68</v>
      </c>
      <c r="G3" s="60" t="s">
        <v>68</v>
      </c>
      <c r="H3" s="60" t="s">
        <v>69</v>
      </c>
      <c r="I3" s="37" t="s">
        <v>5</v>
      </c>
    </row>
    <row r="4" spans="1:12" ht="17.100000000000001" customHeight="1">
      <c r="A4" s="35">
        <v>1</v>
      </c>
      <c r="B4" s="112" t="s">
        <v>191</v>
      </c>
      <c r="C4" s="47" t="s">
        <v>7</v>
      </c>
      <c r="D4" s="47" t="s">
        <v>150</v>
      </c>
      <c r="E4" s="48">
        <v>100</v>
      </c>
      <c r="F4" s="48">
        <v>85</v>
      </c>
      <c r="G4" s="48">
        <v>100</v>
      </c>
      <c r="H4" s="48"/>
      <c r="I4" s="31">
        <f t="shared" ref="I4:I35" si="0">SUM(E4:H4)</f>
        <v>285</v>
      </c>
    </row>
    <row r="5" spans="1:12" ht="17.100000000000001" customHeight="1">
      <c r="A5" s="35">
        <v>2</v>
      </c>
      <c r="B5" s="112" t="s">
        <v>194</v>
      </c>
      <c r="C5" s="34" t="s">
        <v>16</v>
      </c>
      <c r="D5" s="34" t="s">
        <v>88</v>
      </c>
      <c r="E5" s="30">
        <v>60</v>
      </c>
      <c r="F5" s="30">
        <v>100</v>
      </c>
      <c r="G5" s="30">
        <v>70</v>
      </c>
      <c r="H5" s="48"/>
      <c r="I5" s="31">
        <f t="shared" si="0"/>
        <v>230</v>
      </c>
    </row>
    <row r="6" spans="1:12" ht="17.100000000000001" customHeight="1">
      <c r="A6" s="35">
        <v>3</v>
      </c>
      <c r="B6" s="112" t="s">
        <v>193</v>
      </c>
      <c r="C6" s="34" t="s">
        <v>7</v>
      </c>
      <c r="D6" s="34" t="s">
        <v>86</v>
      </c>
      <c r="E6" s="30">
        <v>70</v>
      </c>
      <c r="F6" s="30">
        <v>70</v>
      </c>
      <c r="G6" s="30">
        <v>85</v>
      </c>
      <c r="H6" s="48"/>
      <c r="I6" s="31">
        <f t="shared" si="0"/>
        <v>225</v>
      </c>
      <c r="L6" s="14"/>
    </row>
    <row r="7" spans="1:12" ht="17.100000000000001" customHeight="1">
      <c r="A7" s="35">
        <v>4</v>
      </c>
      <c r="B7" s="112" t="s">
        <v>192</v>
      </c>
      <c r="C7" s="34" t="s">
        <v>7</v>
      </c>
      <c r="D7" s="34" t="s">
        <v>84</v>
      </c>
      <c r="E7" s="30">
        <v>85</v>
      </c>
      <c r="F7" s="30">
        <v>55</v>
      </c>
      <c r="G7" s="30">
        <v>45</v>
      </c>
      <c r="H7" s="48"/>
      <c r="I7" s="31">
        <f t="shared" si="0"/>
        <v>185</v>
      </c>
    </row>
    <row r="8" spans="1:12" ht="17.100000000000001" customHeight="1">
      <c r="A8" s="35">
        <v>5</v>
      </c>
      <c r="B8" s="112" t="s">
        <v>198</v>
      </c>
      <c r="C8" s="34" t="s">
        <v>11</v>
      </c>
      <c r="D8" s="34" t="s">
        <v>82</v>
      </c>
      <c r="E8" s="30">
        <v>40</v>
      </c>
      <c r="F8" s="30">
        <v>50</v>
      </c>
      <c r="G8" s="30">
        <v>55</v>
      </c>
      <c r="H8" s="48"/>
      <c r="I8" s="31">
        <f t="shared" si="0"/>
        <v>145</v>
      </c>
    </row>
    <row r="9" spans="1:12" ht="17.100000000000001" customHeight="1">
      <c r="A9" s="35">
        <v>6</v>
      </c>
      <c r="B9" s="113" t="s">
        <v>199</v>
      </c>
      <c r="C9" s="29" t="s">
        <v>10</v>
      </c>
      <c r="D9" s="29" t="s">
        <v>86</v>
      </c>
      <c r="E9" s="30">
        <v>30</v>
      </c>
      <c r="F9" s="30">
        <v>45</v>
      </c>
      <c r="G9" s="30">
        <v>60</v>
      </c>
      <c r="H9" s="48"/>
      <c r="I9" s="31">
        <f t="shared" si="0"/>
        <v>135</v>
      </c>
    </row>
    <row r="10" spans="1:12" ht="17.100000000000001" customHeight="1">
      <c r="A10" s="35">
        <v>7</v>
      </c>
      <c r="B10" s="113" t="s">
        <v>197</v>
      </c>
      <c r="C10" s="29" t="s">
        <v>10</v>
      </c>
      <c r="D10" s="29" t="s">
        <v>86</v>
      </c>
      <c r="E10" s="30">
        <v>45</v>
      </c>
      <c r="F10" s="30">
        <v>60</v>
      </c>
      <c r="G10" s="30">
        <v>25</v>
      </c>
      <c r="H10" s="48"/>
      <c r="I10" s="31">
        <f t="shared" si="0"/>
        <v>130</v>
      </c>
    </row>
    <row r="11" spans="1:12" ht="17.100000000000001" customHeight="1">
      <c r="A11" s="35">
        <v>8</v>
      </c>
      <c r="B11" s="112" t="s">
        <v>195</v>
      </c>
      <c r="C11" s="34" t="s">
        <v>10</v>
      </c>
      <c r="D11" s="34" t="s">
        <v>82</v>
      </c>
      <c r="E11" s="30">
        <v>55</v>
      </c>
      <c r="F11" s="30">
        <v>18</v>
      </c>
      <c r="G11" s="30">
        <v>40</v>
      </c>
      <c r="H11" s="48"/>
      <c r="I11" s="31">
        <f t="shared" si="0"/>
        <v>113</v>
      </c>
      <c r="L11" s="14"/>
    </row>
    <row r="12" spans="1:12" ht="17.100000000000001" customHeight="1">
      <c r="A12" s="35">
        <v>9</v>
      </c>
      <c r="B12" s="112" t="s">
        <v>200</v>
      </c>
      <c r="C12" s="34" t="s">
        <v>16</v>
      </c>
      <c r="D12" s="34" t="s">
        <v>104</v>
      </c>
      <c r="E12" s="30">
        <v>25</v>
      </c>
      <c r="F12" s="30">
        <v>30</v>
      </c>
      <c r="G12" s="30">
        <v>30</v>
      </c>
      <c r="H12" s="48"/>
      <c r="I12" s="31">
        <f t="shared" si="0"/>
        <v>85</v>
      </c>
    </row>
    <row r="13" spans="1:12" ht="17.100000000000001" customHeight="1">
      <c r="A13" s="35">
        <v>10</v>
      </c>
      <c r="B13" s="113" t="s">
        <v>205</v>
      </c>
      <c r="C13" s="29" t="s">
        <v>20</v>
      </c>
      <c r="D13" s="29" t="s">
        <v>88</v>
      </c>
      <c r="E13" s="30">
        <v>14</v>
      </c>
      <c r="F13" s="30">
        <v>20</v>
      </c>
      <c r="G13" s="30">
        <v>50</v>
      </c>
      <c r="H13" s="48"/>
      <c r="I13" s="31">
        <f t="shared" si="0"/>
        <v>84</v>
      </c>
    </row>
    <row r="14" spans="1:12" ht="17.100000000000001" customHeight="1">
      <c r="A14" s="35">
        <v>11</v>
      </c>
      <c r="B14" s="112" t="s">
        <v>206</v>
      </c>
      <c r="C14" s="34" t="s">
        <v>10</v>
      </c>
      <c r="D14" s="34" t="s">
        <v>86</v>
      </c>
      <c r="E14" s="30">
        <v>12</v>
      </c>
      <c r="F14" s="30">
        <v>35</v>
      </c>
      <c r="G14" s="30">
        <v>35</v>
      </c>
      <c r="H14" s="48"/>
      <c r="I14" s="31">
        <f t="shared" si="0"/>
        <v>82</v>
      </c>
    </row>
    <row r="15" spans="1:12" ht="17.100000000000001" customHeight="1">
      <c r="A15" s="35">
        <v>12</v>
      </c>
      <c r="B15" s="112" t="s">
        <v>196</v>
      </c>
      <c r="C15" s="34" t="s">
        <v>17</v>
      </c>
      <c r="D15" s="34" t="s">
        <v>82</v>
      </c>
      <c r="E15" s="30">
        <v>50</v>
      </c>
      <c r="F15" s="30">
        <v>8</v>
      </c>
      <c r="G15" s="30">
        <v>10</v>
      </c>
      <c r="H15" s="48"/>
      <c r="I15" s="31">
        <f t="shared" si="0"/>
        <v>68</v>
      </c>
    </row>
    <row r="16" spans="1:12" ht="17.100000000000001" customHeight="1">
      <c r="A16" s="35">
        <v>13</v>
      </c>
      <c r="B16" s="113" t="s">
        <v>207</v>
      </c>
      <c r="C16" s="29" t="s">
        <v>20</v>
      </c>
      <c r="D16" s="29" t="s">
        <v>82</v>
      </c>
      <c r="E16" s="30">
        <v>10</v>
      </c>
      <c r="F16" s="30">
        <v>40</v>
      </c>
      <c r="G16" s="30">
        <v>16</v>
      </c>
      <c r="H16" s="48"/>
      <c r="I16" s="31">
        <f t="shared" si="0"/>
        <v>66</v>
      </c>
    </row>
    <row r="17" spans="1:9" ht="17.100000000000001" customHeight="1">
      <c r="A17" s="35">
        <v>14</v>
      </c>
      <c r="B17" s="112" t="s">
        <v>203</v>
      </c>
      <c r="C17" s="34" t="s">
        <v>7</v>
      </c>
      <c r="D17" s="34" t="s">
        <v>84</v>
      </c>
      <c r="E17" s="30">
        <v>18</v>
      </c>
      <c r="F17" s="30">
        <v>16</v>
      </c>
      <c r="G17" s="30">
        <v>22</v>
      </c>
      <c r="H17" s="48"/>
      <c r="I17" s="31">
        <f t="shared" si="0"/>
        <v>56</v>
      </c>
    </row>
    <row r="18" spans="1:9" ht="17.100000000000001" customHeight="1">
      <c r="A18" s="35">
        <v>15</v>
      </c>
      <c r="B18" s="112" t="s">
        <v>204</v>
      </c>
      <c r="C18" s="34" t="s">
        <v>23</v>
      </c>
      <c r="D18" s="34" t="s">
        <v>86</v>
      </c>
      <c r="E18" s="30">
        <v>16</v>
      </c>
      <c r="F18" s="30">
        <v>25</v>
      </c>
      <c r="G18" s="30">
        <v>14</v>
      </c>
      <c r="H18" s="48"/>
      <c r="I18" s="31">
        <f t="shared" si="0"/>
        <v>55</v>
      </c>
    </row>
    <row r="19" spans="1:9" ht="17.100000000000001" customHeight="1">
      <c r="A19" s="35">
        <v>16</v>
      </c>
      <c r="B19" s="112" t="s">
        <v>81</v>
      </c>
      <c r="C19" s="34" t="s">
        <v>14</v>
      </c>
      <c r="D19" s="34" t="s">
        <v>82</v>
      </c>
      <c r="E19" s="30">
        <v>35</v>
      </c>
      <c r="F19" s="30">
        <v>9</v>
      </c>
      <c r="G19" s="30">
        <v>8</v>
      </c>
      <c r="H19" s="48"/>
      <c r="I19" s="31">
        <f t="shared" si="0"/>
        <v>52</v>
      </c>
    </row>
    <row r="20" spans="1:9" ht="17.100000000000001" customHeight="1">
      <c r="A20" s="35">
        <v>17</v>
      </c>
      <c r="B20" s="113" t="s">
        <v>201</v>
      </c>
      <c r="C20" s="29" t="s">
        <v>16</v>
      </c>
      <c r="D20" s="29" t="s">
        <v>86</v>
      </c>
      <c r="E20" s="30">
        <v>22</v>
      </c>
      <c r="F20" s="30">
        <v>10</v>
      </c>
      <c r="G20" s="30">
        <v>12</v>
      </c>
      <c r="H20" s="48"/>
      <c r="I20" s="31">
        <f t="shared" si="0"/>
        <v>44</v>
      </c>
    </row>
    <row r="21" spans="1:9" ht="17.100000000000001" customHeight="1">
      <c r="A21" s="35">
        <v>18</v>
      </c>
      <c r="B21" s="113" t="s">
        <v>202</v>
      </c>
      <c r="C21" s="29" t="s">
        <v>10</v>
      </c>
      <c r="D21" s="29" t="s">
        <v>82</v>
      </c>
      <c r="E21" s="30">
        <v>20</v>
      </c>
      <c r="F21" s="30">
        <v>14</v>
      </c>
      <c r="G21" s="30">
        <v>9</v>
      </c>
      <c r="H21" s="48"/>
      <c r="I21" s="31">
        <f t="shared" si="0"/>
        <v>43</v>
      </c>
    </row>
    <row r="22" spans="1:9" ht="17.100000000000001" customHeight="1">
      <c r="A22" s="35">
        <v>19</v>
      </c>
      <c r="B22" s="112" t="s">
        <v>210</v>
      </c>
      <c r="C22" s="34" t="s">
        <v>11</v>
      </c>
      <c r="D22" s="34" t="s">
        <v>82</v>
      </c>
      <c r="E22" s="30">
        <v>7</v>
      </c>
      <c r="F22" s="30">
        <v>12</v>
      </c>
      <c r="G22" s="30">
        <v>18</v>
      </c>
      <c r="H22" s="48"/>
      <c r="I22" s="31">
        <f t="shared" si="0"/>
        <v>37</v>
      </c>
    </row>
    <row r="23" spans="1:9" ht="17.100000000000001" customHeight="1">
      <c r="A23" s="35">
        <v>20</v>
      </c>
      <c r="B23" s="112" t="s">
        <v>208</v>
      </c>
      <c r="C23" s="34" t="s">
        <v>16</v>
      </c>
      <c r="D23" s="34" t="s">
        <v>86</v>
      </c>
      <c r="E23" s="30">
        <v>9</v>
      </c>
      <c r="F23" s="30">
        <v>5</v>
      </c>
      <c r="G23" s="30">
        <v>20</v>
      </c>
      <c r="H23" s="48"/>
      <c r="I23" s="31">
        <f t="shared" si="0"/>
        <v>34</v>
      </c>
    </row>
    <row r="24" spans="1:9" ht="17.100000000000001" customHeight="1">
      <c r="A24" s="35">
        <v>21</v>
      </c>
      <c r="B24" s="112" t="s">
        <v>209</v>
      </c>
      <c r="C24" s="34" t="s">
        <v>11</v>
      </c>
      <c r="D24" s="34" t="s">
        <v>82</v>
      </c>
      <c r="E24" s="30">
        <v>8</v>
      </c>
      <c r="F24" s="30">
        <v>7</v>
      </c>
      <c r="G24" s="30">
        <v>7</v>
      </c>
      <c r="H24" s="48"/>
      <c r="I24" s="31">
        <f t="shared" si="0"/>
        <v>22</v>
      </c>
    </row>
    <row r="25" spans="1:9" ht="17.100000000000001" customHeight="1">
      <c r="A25" s="35">
        <v>22</v>
      </c>
      <c r="B25" s="112" t="s">
        <v>212</v>
      </c>
      <c r="C25" s="34" t="s">
        <v>62</v>
      </c>
      <c r="D25" s="34" t="s">
        <v>181</v>
      </c>
      <c r="E25" s="30">
        <v>5</v>
      </c>
      <c r="F25" s="30">
        <v>6</v>
      </c>
      <c r="G25" s="30"/>
      <c r="H25" s="48"/>
      <c r="I25" s="31">
        <f t="shared" si="0"/>
        <v>11</v>
      </c>
    </row>
    <row r="26" spans="1:9" ht="17.100000000000001" customHeight="1">
      <c r="A26" s="35">
        <v>23</v>
      </c>
      <c r="B26" s="112" t="s">
        <v>215</v>
      </c>
      <c r="C26" s="34" t="s">
        <v>10</v>
      </c>
      <c r="D26" s="34" t="s">
        <v>86</v>
      </c>
      <c r="E26" s="30">
        <v>2</v>
      </c>
      <c r="F26" s="30">
        <v>4</v>
      </c>
      <c r="G26" s="30">
        <v>5</v>
      </c>
      <c r="H26" s="48"/>
      <c r="I26" s="31">
        <f t="shared" si="0"/>
        <v>11</v>
      </c>
    </row>
    <row r="27" spans="1:9" ht="17.100000000000001" customHeight="1">
      <c r="A27" s="35">
        <v>24</v>
      </c>
      <c r="B27" s="112" t="s">
        <v>232</v>
      </c>
      <c r="C27" s="34" t="s">
        <v>11</v>
      </c>
      <c r="D27" s="34" t="s">
        <v>86</v>
      </c>
      <c r="E27" s="30"/>
      <c r="F27" s="30">
        <v>3</v>
      </c>
      <c r="G27" s="30">
        <v>6</v>
      </c>
      <c r="H27" s="48"/>
      <c r="I27" s="31">
        <f t="shared" si="0"/>
        <v>9</v>
      </c>
    </row>
    <row r="28" spans="1:9" ht="17.100000000000001" customHeight="1">
      <c r="A28" s="35">
        <v>25</v>
      </c>
      <c r="B28" s="112" t="s">
        <v>211</v>
      </c>
      <c r="C28" s="34" t="s">
        <v>11</v>
      </c>
      <c r="D28" s="34" t="s">
        <v>82</v>
      </c>
      <c r="E28" s="30">
        <v>6</v>
      </c>
      <c r="F28" s="30">
        <v>2</v>
      </c>
      <c r="G28" s="30">
        <v>1</v>
      </c>
      <c r="H28" s="48"/>
      <c r="I28" s="31">
        <f t="shared" si="0"/>
        <v>9</v>
      </c>
    </row>
    <row r="29" spans="1:9" ht="17.100000000000001" customHeight="1">
      <c r="A29" s="35">
        <v>26</v>
      </c>
      <c r="B29" s="112" t="s">
        <v>214</v>
      </c>
      <c r="C29" s="34" t="s">
        <v>11</v>
      </c>
      <c r="D29" s="34" t="s">
        <v>86</v>
      </c>
      <c r="E29" s="30">
        <v>3</v>
      </c>
      <c r="F29" s="30">
        <v>1</v>
      </c>
      <c r="G29" s="30">
        <v>3</v>
      </c>
      <c r="H29" s="48"/>
      <c r="I29" s="31">
        <f t="shared" si="0"/>
        <v>7</v>
      </c>
    </row>
    <row r="30" spans="1:9" ht="17.100000000000001" customHeight="1">
      <c r="A30" s="35">
        <v>27</v>
      </c>
      <c r="B30" s="113" t="s">
        <v>213</v>
      </c>
      <c r="C30" s="29" t="s">
        <v>11</v>
      </c>
      <c r="D30" s="29" t="s">
        <v>86</v>
      </c>
      <c r="E30" s="30">
        <v>4</v>
      </c>
      <c r="F30" s="30">
        <v>1</v>
      </c>
      <c r="G30" s="30">
        <v>2</v>
      </c>
      <c r="H30" s="48"/>
      <c r="I30" s="31">
        <f t="shared" si="0"/>
        <v>7</v>
      </c>
    </row>
    <row r="31" spans="1:9" ht="17.100000000000001" customHeight="1">
      <c r="A31" s="35">
        <v>28</v>
      </c>
      <c r="B31" s="112" t="s">
        <v>92</v>
      </c>
      <c r="C31" s="34" t="s">
        <v>20</v>
      </c>
      <c r="D31" s="34" t="s">
        <v>82</v>
      </c>
      <c r="E31" s="30"/>
      <c r="F31" s="30">
        <v>1</v>
      </c>
      <c r="G31" s="30">
        <v>4</v>
      </c>
      <c r="H31" s="48"/>
      <c r="I31" s="31">
        <f t="shared" si="0"/>
        <v>5</v>
      </c>
    </row>
    <row r="32" spans="1:9" ht="17.100000000000001" customHeight="1">
      <c r="A32" s="35">
        <v>29</v>
      </c>
      <c r="B32" s="113" t="s">
        <v>216</v>
      </c>
      <c r="C32" s="29" t="s">
        <v>20</v>
      </c>
      <c r="D32" s="29" t="s">
        <v>82</v>
      </c>
      <c r="E32" s="30">
        <v>1</v>
      </c>
      <c r="F32" s="30">
        <v>1</v>
      </c>
      <c r="G32" s="30">
        <v>1</v>
      </c>
      <c r="H32" s="48"/>
      <c r="I32" s="31">
        <f t="shared" si="0"/>
        <v>3</v>
      </c>
    </row>
    <row r="33" spans="1:9" ht="17.100000000000001" customHeight="1">
      <c r="A33" s="35">
        <v>30</v>
      </c>
      <c r="B33" s="113" t="s">
        <v>233</v>
      </c>
      <c r="C33" s="29" t="s">
        <v>11</v>
      </c>
      <c r="D33" s="29" t="s">
        <v>86</v>
      </c>
      <c r="E33" s="30"/>
      <c r="F33" s="30">
        <v>1</v>
      </c>
      <c r="G33" s="30"/>
      <c r="H33" s="48"/>
      <c r="I33" s="31">
        <f t="shared" si="0"/>
        <v>1</v>
      </c>
    </row>
    <row r="34" spans="1:9" ht="17.100000000000001" customHeight="1">
      <c r="A34" s="35">
        <v>31</v>
      </c>
      <c r="B34" s="112" t="s">
        <v>217</v>
      </c>
      <c r="C34" s="34" t="s">
        <v>11</v>
      </c>
      <c r="D34" s="34" t="s">
        <v>82</v>
      </c>
      <c r="E34" s="30">
        <v>1</v>
      </c>
      <c r="F34" s="30"/>
      <c r="G34" s="30"/>
      <c r="H34" s="48"/>
      <c r="I34" s="31">
        <f t="shared" si="0"/>
        <v>1</v>
      </c>
    </row>
    <row r="35" spans="1:9" ht="17.100000000000001" customHeight="1">
      <c r="A35" s="35">
        <v>32</v>
      </c>
      <c r="B35" s="112" t="s">
        <v>218</v>
      </c>
      <c r="C35" s="34" t="s">
        <v>12</v>
      </c>
      <c r="D35" s="34" t="s">
        <v>88</v>
      </c>
      <c r="E35" s="30">
        <v>1</v>
      </c>
      <c r="F35" s="30"/>
      <c r="G35" s="30"/>
      <c r="H35" s="48"/>
      <c r="I35" s="31">
        <f t="shared" si="0"/>
        <v>1</v>
      </c>
    </row>
    <row r="36" spans="1:9" ht="17.100000000000001" customHeight="1">
      <c r="A36" s="35">
        <v>33</v>
      </c>
      <c r="B36" s="112"/>
      <c r="C36" s="34"/>
      <c r="D36" s="34"/>
      <c r="E36" s="30"/>
      <c r="F36" s="30"/>
      <c r="G36" s="30"/>
      <c r="H36" s="48"/>
      <c r="I36" s="31">
        <f t="shared" ref="I36" si="1">SUM(E36:H36)</f>
        <v>0</v>
      </c>
    </row>
    <row r="37" spans="1:9" ht="17.100000000000001" customHeight="1">
      <c r="A37" s="35">
        <v>34</v>
      </c>
      <c r="B37" s="110"/>
      <c r="C37" s="96"/>
      <c r="D37" s="96"/>
      <c r="E37" s="97"/>
      <c r="F37" s="97"/>
      <c r="G37" s="97"/>
      <c r="H37" s="97"/>
      <c r="I37" s="98">
        <f t="shared" ref="I37:I53" si="2">SUM(E37:H37)</f>
        <v>0</v>
      </c>
    </row>
    <row r="38" spans="1:9" ht="17.100000000000001" customHeight="1">
      <c r="A38" s="35">
        <v>35</v>
      </c>
      <c r="B38" s="111"/>
      <c r="C38" s="99"/>
      <c r="D38" s="99"/>
      <c r="E38" s="99"/>
      <c r="F38" s="99"/>
      <c r="G38" s="99"/>
      <c r="H38" s="99"/>
      <c r="I38" s="98">
        <f t="shared" si="2"/>
        <v>0</v>
      </c>
    </row>
    <row r="39" spans="1:9" ht="17.100000000000001" customHeight="1">
      <c r="A39" s="35">
        <v>36</v>
      </c>
      <c r="B39" s="110"/>
      <c r="C39" s="96"/>
      <c r="D39" s="96"/>
      <c r="E39" s="97"/>
      <c r="F39" s="97"/>
      <c r="G39" s="97"/>
      <c r="H39" s="97"/>
      <c r="I39" s="98">
        <f t="shared" si="2"/>
        <v>0</v>
      </c>
    </row>
    <row r="40" spans="1:9" ht="17.100000000000001" customHeight="1">
      <c r="A40" s="35">
        <v>37</v>
      </c>
      <c r="B40" s="110"/>
      <c r="C40" s="96"/>
      <c r="D40" s="96"/>
      <c r="E40" s="97"/>
      <c r="F40" s="97"/>
      <c r="G40" s="97"/>
      <c r="H40" s="97"/>
      <c r="I40" s="98">
        <f t="shared" si="2"/>
        <v>0</v>
      </c>
    </row>
    <row r="41" spans="1:9" ht="17.100000000000001" customHeight="1">
      <c r="A41" s="35">
        <v>38</v>
      </c>
      <c r="B41" s="110"/>
      <c r="C41" s="96"/>
      <c r="D41" s="96"/>
      <c r="E41" s="97"/>
      <c r="F41" s="97"/>
      <c r="G41" s="97"/>
      <c r="H41" s="97"/>
      <c r="I41" s="98">
        <f t="shared" si="2"/>
        <v>0</v>
      </c>
    </row>
    <row r="42" spans="1:9" ht="17.100000000000001" customHeight="1">
      <c r="A42" s="35">
        <v>39</v>
      </c>
      <c r="B42" s="110"/>
      <c r="C42" s="96"/>
      <c r="D42" s="96"/>
      <c r="E42" s="97"/>
      <c r="F42" s="97"/>
      <c r="G42" s="97"/>
      <c r="H42" s="97"/>
      <c r="I42" s="98">
        <f t="shared" si="2"/>
        <v>0</v>
      </c>
    </row>
    <row r="43" spans="1:9" ht="17.100000000000001" customHeight="1">
      <c r="A43" s="35">
        <v>40</v>
      </c>
      <c r="B43" s="113"/>
      <c r="C43" s="29"/>
      <c r="D43" s="29"/>
      <c r="E43" s="30"/>
      <c r="F43" s="30"/>
      <c r="G43" s="30"/>
      <c r="H43" s="48"/>
      <c r="I43" s="31">
        <f t="shared" si="2"/>
        <v>0</v>
      </c>
    </row>
    <row r="44" spans="1:9" ht="17.100000000000001" customHeight="1">
      <c r="A44" s="35">
        <v>41</v>
      </c>
      <c r="B44" s="113"/>
      <c r="C44" s="29"/>
      <c r="D44" s="29"/>
      <c r="E44" s="30"/>
      <c r="F44" s="30"/>
      <c r="G44" s="30"/>
      <c r="H44" s="48"/>
      <c r="I44" s="31">
        <f t="shared" si="2"/>
        <v>0</v>
      </c>
    </row>
    <row r="45" spans="1:9" ht="17.100000000000001" customHeight="1">
      <c r="A45" s="35">
        <v>42</v>
      </c>
      <c r="B45" s="113"/>
      <c r="C45" s="29"/>
      <c r="D45" s="29"/>
      <c r="E45" s="30"/>
      <c r="F45" s="30"/>
      <c r="G45" s="30"/>
      <c r="H45" s="48"/>
      <c r="I45" s="31">
        <f t="shared" si="2"/>
        <v>0</v>
      </c>
    </row>
    <row r="46" spans="1:9" ht="17.100000000000001" customHeight="1">
      <c r="A46" s="35">
        <v>43</v>
      </c>
      <c r="B46" s="113"/>
      <c r="C46" s="29"/>
      <c r="D46" s="29"/>
      <c r="E46" s="30"/>
      <c r="F46" s="30"/>
      <c r="G46" s="30"/>
      <c r="H46" s="48"/>
      <c r="I46" s="31">
        <f t="shared" si="2"/>
        <v>0</v>
      </c>
    </row>
    <row r="47" spans="1:9" ht="17.100000000000001" customHeight="1">
      <c r="A47" s="35">
        <v>44</v>
      </c>
      <c r="B47" s="113"/>
      <c r="C47" s="29"/>
      <c r="D47" s="29"/>
      <c r="E47" s="30"/>
      <c r="F47" s="30"/>
      <c r="G47" s="30"/>
      <c r="H47" s="48"/>
      <c r="I47" s="31">
        <f t="shared" si="2"/>
        <v>0</v>
      </c>
    </row>
    <row r="48" spans="1:9" ht="17.100000000000001" customHeight="1">
      <c r="A48" s="35">
        <v>45</v>
      </c>
      <c r="B48" s="113"/>
      <c r="C48" s="29"/>
      <c r="D48" s="29"/>
      <c r="E48" s="30"/>
      <c r="F48" s="30"/>
      <c r="G48" s="30"/>
      <c r="H48" s="48"/>
      <c r="I48" s="31">
        <f t="shared" si="2"/>
        <v>0</v>
      </c>
    </row>
    <row r="49" spans="1:9" ht="17.100000000000001" customHeight="1">
      <c r="A49" s="35">
        <v>46</v>
      </c>
      <c r="B49" s="113"/>
      <c r="C49" s="29"/>
      <c r="D49" s="29"/>
      <c r="E49" s="30"/>
      <c r="F49" s="30"/>
      <c r="G49" s="30"/>
      <c r="H49" s="48"/>
      <c r="I49" s="31">
        <f t="shared" si="2"/>
        <v>0</v>
      </c>
    </row>
    <row r="50" spans="1:9" ht="17.100000000000001" customHeight="1">
      <c r="A50" s="35">
        <v>47</v>
      </c>
      <c r="B50" s="113"/>
      <c r="C50" s="29"/>
      <c r="D50" s="29"/>
      <c r="E50" s="30"/>
      <c r="F50" s="30"/>
      <c r="G50" s="30"/>
      <c r="H50" s="48"/>
      <c r="I50" s="31">
        <f t="shared" si="2"/>
        <v>0</v>
      </c>
    </row>
    <row r="51" spans="1:9" ht="17.100000000000001" customHeight="1">
      <c r="A51" s="35">
        <v>48</v>
      </c>
      <c r="B51" s="113"/>
      <c r="C51" s="29"/>
      <c r="D51" s="29"/>
      <c r="E51" s="30"/>
      <c r="F51" s="30"/>
      <c r="G51" s="30"/>
      <c r="H51" s="48"/>
      <c r="I51" s="31">
        <f t="shared" si="2"/>
        <v>0</v>
      </c>
    </row>
    <row r="52" spans="1:9" ht="17.100000000000001" customHeight="1">
      <c r="A52" s="35">
        <v>49</v>
      </c>
      <c r="B52" s="113"/>
      <c r="C52" s="29"/>
      <c r="D52" s="29"/>
      <c r="E52" s="30"/>
      <c r="F52" s="30"/>
      <c r="G52" s="30"/>
      <c r="H52" s="48"/>
      <c r="I52" s="31">
        <f t="shared" si="2"/>
        <v>0</v>
      </c>
    </row>
    <row r="53" spans="1:9" ht="17.100000000000001" customHeight="1">
      <c r="A53" s="35">
        <v>50</v>
      </c>
      <c r="B53" s="113"/>
      <c r="C53" s="29"/>
      <c r="D53" s="29"/>
      <c r="E53" s="30"/>
      <c r="F53" s="30"/>
      <c r="G53" s="30"/>
      <c r="H53" s="48"/>
      <c r="I53" s="31">
        <f t="shared" si="2"/>
        <v>0</v>
      </c>
    </row>
  </sheetData>
  <sheetProtection algorithmName="SHA-512" hashValue="HKwAE5mgSaONy0WXvME7wdT4KhFxuXAdSPO0JOT1CuuamCJ7yQF6OJk5gV47d8mckX4bw7+Cl95sN267XOuKoA==" saltValue="ZrlkdFEsN5N4v5+pZQIshQ==" spinCount="100000" sheet="1" objects="1" scenarios="1" formatColumns="0" selectLockedCells="1" sort="0"/>
  <sortState ref="B4:I35">
    <sortCondition descending="1" ref="I4:I35"/>
  </sortState>
  <mergeCells count="5">
    <mergeCell ref="A1:I1"/>
    <mergeCell ref="A2:A3"/>
    <mergeCell ref="B2:B3"/>
    <mergeCell ref="C2:C3"/>
    <mergeCell ref="D2:D3"/>
  </mergeCells>
  <phoneticPr fontId="17" type="noConversion"/>
  <pageMargins left="0" right="0" top="0" bottom="0" header="0" footer="0"/>
  <pageSetup scale="81" orientation="portrait"/>
  <headerFooter>
    <oddFooter>&amp;"Helvetica,Regular"&amp;11&amp;P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43"/>
  <sheetViews>
    <sheetView showGridLines="0" workbookViewId="0">
      <selection activeCell="G25" sqref="G25"/>
    </sheetView>
  </sheetViews>
  <sheetFormatPr defaultColWidth="6.61328125" defaultRowHeight="13.5" customHeight="1"/>
  <cols>
    <col min="1" max="256" width="6.61328125" style="13" customWidth="1"/>
    <col min="257" max="16384" width="6.61328125" style="1"/>
  </cols>
  <sheetData>
    <row r="1" spans="1:2" ht="27.9" customHeight="1">
      <c r="A1" s="125" t="s">
        <v>58</v>
      </c>
      <c r="B1" s="126"/>
    </row>
    <row r="2" spans="1:2" ht="14.1" customHeight="1">
      <c r="A2" s="5" t="s">
        <v>27</v>
      </c>
      <c r="B2" s="5" t="s">
        <v>13</v>
      </c>
    </row>
    <row r="3" spans="1:2" ht="14.1" customHeight="1">
      <c r="A3" s="13" t="s">
        <v>9</v>
      </c>
      <c r="B3" s="13">
        <f>SUMIF('JUNIOR CUP'!C4:C50,"ACCR",'JUNIOR CUP'!I4:I50)</f>
        <v>0</v>
      </c>
    </row>
    <row r="4" spans="1:2" ht="14.1" customHeight="1">
      <c r="A4" s="13" t="s">
        <v>14</v>
      </c>
      <c r="B4" s="13">
        <f>SUMIF('JUNIOR CUP'!C4:C50,"ACU",'JUNIOR CUP'!I4:I50)</f>
        <v>52</v>
      </c>
    </row>
    <row r="5" spans="1:2" ht="14.1" customHeight="1">
      <c r="A5" s="13" t="s">
        <v>37</v>
      </c>
      <c r="B5" s="13">
        <f>SUMIF('JUNIOR CUP'!C4:C50,"AMA",'JUNIOR CUP'!I4:I50)</f>
        <v>0</v>
      </c>
    </row>
    <row r="6" spans="1:2" ht="14.1" customHeight="1">
      <c r="A6" s="13" t="s">
        <v>38</v>
      </c>
      <c r="B6" s="13">
        <f>SUMIF('JUNIOR CUP'!C4:C50,"AMOTOE",'JUNIOR CUP'!I4:I50)</f>
        <v>0</v>
      </c>
    </row>
    <row r="7" spans="1:2" ht="14.1" customHeight="1">
      <c r="A7" s="13" t="s">
        <v>63</v>
      </c>
      <c r="B7" s="13">
        <f>SUMIF('JUNIOR CUP'!C4:C50,"AMZS",'JUNIOR CUP'!I4:I50)</f>
        <v>0</v>
      </c>
    </row>
    <row r="8" spans="1:2" ht="14.1" customHeight="1">
      <c r="A8" s="13" t="s">
        <v>39</v>
      </c>
      <c r="B8" s="13">
        <f>SUMIF('JUNIOR CUP'!C4:C50,"BFMS",'JUNIOR CUP'!I4:I50)</f>
        <v>0</v>
      </c>
    </row>
    <row r="9" spans="1:2" ht="14.1" customHeight="1">
      <c r="A9" s="13" t="s">
        <v>40</v>
      </c>
      <c r="B9" s="14">
        <f>SUMIF('JUNIOR CUP'!C4:C50,"BIHAMK",'JUNIOR CUP'!I4:I50)</f>
        <v>0</v>
      </c>
    </row>
    <row r="10" spans="1:2" ht="14.1" customHeight="1">
      <c r="A10" s="13" t="s">
        <v>41</v>
      </c>
      <c r="B10" s="13">
        <f>SUMIF('JUNIOR CUP'!C4:C50,"BMF",'JUNIOR CUP'!I4:I50)</f>
        <v>0</v>
      </c>
    </row>
    <row r="11" spans="1:2" ht="14.1" customHeight="1">
      <c r="A11" s="13" t="s">
        <v>42</v>
      </c>
      <c r="B11" s="13">
        <f>SUMIF('JUNIOR CUP'!C4:C50,"CMA",'JUNIOR CUP'!I4:I50)</f>
        <v>0</v>
      </c>
    </row>
    <row r="12" spans="1:2" ht="13.5" customHeight="1">
      <c r="A12" s="13" t="s">
        <v>25</v>
      </c>
      <c r="B12" s="13">
        <f>SUMIF('JUNIOR CUP'!C4:C50,"CTM",'JUNIOR CUP'!I4:I50)</f>
        <v>0</v>
      </c>
    </row>
    <row r="13" spans="1:2" ht="13.5" customHeight="1">
      <c r="A13" s="13" t="s">
        <v>43</v>
      </c>
      <c r="B13" s="13">
        <f>SUMIF('JUNIOR CUP'!C4:C50,"CYMF",'JUNIOR CUP'!I4:I50)</f>
        <v>0</v>
      </c>
    </row>
    <row r="14" spans="1:2" ht="13.5" customHeight="1">
      <c r="A14" s="13" t="s">
        <v>11</v>
      </c>
      <c r="B14" s="13">
        <f>SUMIF('JUNIOR CUP'!C4:C50,"DMSB",'JUNIOR CUP'!I4:I50)</f>
        <v>238</v>
      </c>
    </row>
    <row r="15" spans="1:2" ht="13.5" customHeight="1">
      <c r="A15" s="13" t="s">
        <v>23</v>
      </c>
      <c r="B15" s="13">
        <f>SUMIF('JUNIOR CUP'!C4:C50,"DMU",'JUNIOR CUP'!I4:I50)</f>
        <v>55</v>
      </c>
    </row>
    <row r="16" spans="1:2" ht="13.5" customHeight="1">
      <c r="A16" s="13" t="s">
        <v>22</v>
      </c>
      <c r="B16" s="13">
        <f>SUMIF('JUNIOR CUP'!C4:C50,"EMF",'JUNIOR CUP'!I4:I50)</f>
        <v>0</v>
      </c>
    </row>
    <row r="17" spans="1:2" ht="13.5" customHeight="1">
      <c r="A17" s="13" t="s">
        <v>16</v>
      </c>
      <c r="B17" s="13">
        <f>SUMIF('JUNIOR CUP'!C4:C50,"FFM",'JUNIOR CUP'!I4:I50)</f>
        <v>393</v>
      </c>
    </row>
    <row r="18" spans="1:2" ht="13.5" customHeight="1">
      <c r="A18" s="13" t="s">
        <v>44</v>
      </c>
      <c r="B18" s="13">
        <f>SUMIF('JUNIOR CUP'!C4:C50,"FMA",'JUNIOR CUP'!I4:I50)</f>
        <v>0</v>
      </c>
    </row>
    <row r="19" spans="1:2" ht="13.5" customHeight="1">
      <c r="A19" s="13" t="s">
        <v>20</v>
      </c>
      <c r="B19" s="13">
        <f>SUMIF('JUNIOR CUP'!C4:C50,"FMB",'JUNIOR CUP'!I4:I50)</f>
        <v>158</v>
      </c>
    </row>
    <row r="20" spans="1:2" ht="13.5" customHeight="1">
      <c r="A20" s="13" t="s">
        <v>7</v>
      </c>
      <c r="B20" s="13">
        <f>SUMIF('JUNIOR CUP'!C4:C50,"FMI",'JUNIOR CUP'!I4:I50)</f>
        <v>751</v>
      </c>
    </row>
    <row r="21" spans="1:2" ht="13.5" customHeight="1">
      <c r="A21" s="13" t="s">
        <v>45</v>
      </c>
      <c r="B21" s="13">
        <f>SUMIF('JUNIOR CUP'!C4:C50,"FMP",'JUNIOR CUP'!I4:I50)</f>
        <v>0</v>
      </c>
    </row>
    <row r="22" spans="1:2" ht="13.5" customHeight="1">
      <c r="A22" s="13" t="s">
        <v>46</v>
      </c>
      <c r="B22" s="13">
        <f>SUMIF('JUNIOR CUP'!C4:C50,"FMRM",'JUNIOR CUP'!I4:I50)</f>
        <v>0</v>
      </c>
    </row>
    <row r="23" spans="1:2" ht="13.5" customHeight="1">
      <c r="A23" s="13" t="s">
        <v>47</v>
      </c>
      <c r="B23" s="13">
        <f>SUMIF('JUNIOR CUP'!C4:C50,"FMS",'JUNIOR CUP'!I4:I50)</f>
        <v>0</v>
      </c>
    </row>
    <row r="24" spans="1:2" ht="13.5" customHeight="1">
      <c r="A24" s="13" t="s">
        <v>48</v>
      </c>
      <c r="B24" s="13">
        <f>SUMIF('JUNIOR CUP'!C4:C50,"FMU",'JUNIOR CUP'!I4:I50)</f>
        <v>0</v>
      </c>
    </row>
    <row r="25" spans="1:2" ht="13.5" customHeight="1">
      <c r="A25" s="13" t="s">
        <v>49</v>
      </c>
      <c r="B25" s="13">
        <f>SUMIF('JUNIOR CUP'!C4:C50,"FRM",'JUNIOR CUP'!I4:I50)</f>
        <v>0</v>
      </c>
    </row>
    <row r="26" spans="1:2" ht="13.5" customHeight="1">
      <c r="A26" s="13" t="s">
        <v>17</v>
      </c>
      <c r="B26" s="13">
        <f>SUMIF('JUNIOR CUP'!C4:C50,"KNMV",'JUNIOR CUP'!I4:I50)</f>
        <v>68</v>
      </c>
    </row>
    <row r="27" spans="1:2" ht="13.5" customHeight="1">
      <c r="A27" s="13" t="s">
        <v>64</v>
      </c>
      <c r="B27" s="13">
        <f>SUMIF('JUNIOR CUP'!C4:C50,"LaMSF",'JUNIOR CUP'!I4:I50)</f>
        <v>0</v>
      </c>
    </row>
    <row r="28" spans="1:2" ht="13.5" customHeight="1">
      <c r="A28" s="13" t="s">
        <v>50</v>
      </c>
      <c r="B28" s="13">
        <f>SUMIF('JUNIOR CUP'!C4:C50,"LMSF",'JUNIOR CUP'!I4:I50)</f>
        <v>0</v>
      </c>
    </row>
    <row r="29" spans="1:2" ht="13.5" customHeight="1">
      <c r="A29" s="13" t="s">
        <v>24</v>
      </c>
      <c r="B29" s="13">
        <f>SUMIF('JUNIOR CUP'!C4:C50,"MA",'JUNIOR CUP'!I4:I50)</f>
        <v>0</v>
      </c>
    </row>
    <row r="30" spans="1:2" ht="13.5" customHeight="1">
      <c r="A30" s="13" t="s">
        <v>51</v>
      </c>
      <c r="B30" s="13">
        <f>SUMIF('JUNIOR CUP'!C4:C50,"MAMS",'JUNIOR CUP'!I4:I50)</f>
        <v>0</v>
      </c>
    </row>
    <row r="31" spans="1:2" ht="13.5" customHeight="1">
      <c r="A31" s="13" t="s">
        <v>52</v>
      </c>
      <c r="B31" s="13">
        <f>SUMIF('JUNIOR CUP'!C4:C50,"MCM",'JUNIOR CUP'!I4:I50)</f>
        <v>0</v>
      </c>
    </row>
    <row r="32" spans="1:2" ht="13.5" customHeight="1">
      <c r="A32" s="13" t="s">
        <v>53</v>
      </c>
      <c r="B32" s="13">
        <f>SUMIF('JUNIOR CUP'!C4:C50,"MCUI",'JUNIOR CUP'!I4:I50)</f>
        <v>0</v>
      </c>
    </row>
    <row r="33" spans="1:2" ht="13.5" customHeight="1">
      <c r="A33" s="13" t="s">
        <v>54</v>
      </c>
      <c r="B33" s="13">
        <f>SUMIF('JUNIOR CUP'!C4:C50,"FMJ",'JUNIOR CUP'!I4:I50)</f>
        <v>0</v>
      </c>
    </row>
    <row r="34" spans="1:2" ht="13.5" customHeight="1">
      <c r="A34" s="13" t="s">
        <v>55</v>
      </c>
      <c r="B34" s="13">
        <f>SUMIF('JUNIOR CUP'!C4:C50,"FMR",'JUNIOR CUP'!I4:I50)</f>
        <v>0</v>
      </c>
    </row>
    <row r="35" spans="1:2" ht="13.5" customHeight="1">
      <c r="A35" s="13" t="s">
        <v>56</v>
      </c>
      <c r="B35" s="13">
        <f>SUMIF('JUNIOR CUP'!C4:C50,"MSI",'JUNIOR CUP'!I4:I50)</f>
        <v>0</v>
      </c>
    </row>
    <row r="36" spans="1:2" ht="13.5" customHeight="1">
      <c r="A36" s="13" t="s">
        <v>57</v>
      </c>
      <c r="B36" s="13">
        <f>SUMIF('JUNIOR CUP'!C4:C50,"MUL",'JUNIOR CUP'!I4:I50)</f>
        <v>0</v>
      </c>
    </row>
    <row r="37" spans="1:2" ht="13.5" customHeight="1">
      <c r="A37" s="13" t="s">
        <v>10</v>
      </c>
      <c r="B37" s="13">
        <f>SUMIF('JUNIOR CUP'!C4:C50,"NMF",'JUNIOR CUP'!I4:I50)</f>
        <v>514</v>
      </c>
    </row>
    <row r="38" spans="1:2" ht="13.5" customHeight="1">
      <c r="A38" s="13" t="s">
        <v>62</v>
      </c>
      <c r="B38" s="13">
        <f>SUMIF('JUNIOR CUP'!C4:C50,"OSK",'JUNIOR CUP'!I4:I50)</f>
        <v>11</v>
      </c>
    </row>
    <row r="39" spans="1:2" ht="13.5" customHeight="1">
      <c r="A39" s="13" t="s">
        <v>12</v>
      </c>
      <c r="B39" s="13">
        <f>SUMIF('JUNIOR CUP'!C4:C50,"PZM",'JUNIOR CUP'!I4:I50)</f>
        <v>1</v>
      </c>
    </row>
    <row r="40" spans="1:2" ht="13.5" customHeight="1">
      <c r="A40" s="13" t="s">
        <v>8</v>
      </c>
      <c r="B40" s="13">
        <f>SUMIF('JUNIOR CUP'!C4:C50,"RFME",'JUNIOR CUP'!I4:I50)</f>
        <v>0</v>
      </c>
    </row>
    <row r="41" spans="1:2" ht="13.5" customHeight="1">
      <c r="A41" s="13" t="s">
        <v>19</v>
      </c>
      <c r="B41" s="13">
        <f>SUMIF('JUNIOR CUP'!C4:C50,"SMF",'JUNIOR CUP'!I4:I50)</f>
        <v>0</v>
      </c>
    </row>
    <row r="42" spans="1:2" ht="13.5" customHeight="1">
      <c r="A42" s="13" t="s">
        <v>15</v>
      </c>
      <c r="B42" s="13">
        <f>SUMIF('JUNIOR CUP'!C4:C50,"SML",'JUNIOR CUP'!I4:I50)</f>
        <v>0</v>
      </c>
    </row>
    <row r="43" spans="1:2" ht="13.5" customHeight="1">
      <c r="A43" s="13" t="s">
        <v>6</v>
      </c>
      <c r="B43" s="13">
        <f>SUMIF('JUNIOR CUP'!C4:C50,"SVEMO",'JUNIOR CUP'!I4:I50)</f>
        <v>0</v>
      </c>
    </row>
  </sheetData>
  <mergeCells count="1">
    <mergeCell ref="A1:B1"/>
  </mergeCells>
  <pageMargins left="0" right="0" top="0" bottom="0" header="0" footer="0"/>
  <pageSetup scale="81" orientation="portrait"/>
  <headerFooter>
    <oddFooter>&amp;"Helvetica,Regular"&amp;11&amp;P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53"/>
  <sheetViews>
    <sheetView showGridLines="0" workbookViewId="0">
      <selection activeCell="H12" sqref="H12"/>
    </sheetView>
  </sheetViews>
  <sheetFormatPr defaultColWidth="4.07421875" defaultRowHeight="13.5" customHeight="1"/>
  <cols>
    <col min="1" max="1" width="4.07421875" style="13" customWidth="1"/>
    <col min="2" max="2" width="22.4609375" style="13" customWidth="1"/>
    <col min="3" max="3" width="6.61328125" style="13" customWidth="1"/>
    <col min="4" max="4" width="7.61328125" style="13" customWidth="1"/>
    <col min="5" max="7" width="9.69140625" style="13" customWidth="1"/>
    <col min="8" max="8" width="9.3828125" style="13" customWidth="1"/>
    <col min="9" max="9" width="5.23046875" style="13" customWidth="1"/>
    <col min="10" max="10" width="4.921875" style="13" customWidth="1"/>
    <col min="11" max="11" width="5" style="13" customWidth="1"/>
    <col min="12" max="255" width="4.07421875" style="13" customWidth="1"/>
    <col min="256" max="16384" width="4.07421875" style="1"/>
  </cols>
  <sheetData>
    <row r="1" spans="1:11" ht="35.4" customHeight="1">
      <c r="A1" s="132" t="s">
        <v>71</v>
      </c>
      <c r="B1" s="133"/>
      <c r="C1" s="133"/>
      <c r="D1" s="133"/>
      <c r="E1" s="133"/>
      <c r="F1" s="133"/>
      <c r="G1" s="133"/>
      <c r="H1" s="133"/>
      <c r="I1" s="133"/>
    </row>
    <row r="2" spans="1:11" ht="24.75" customHeight="1">
      <c r="A2" s="134" t="s">
        <v>1</v>
      </c>
      <c r="B2" s="134" t="s">
        <v>2</v>
      </c>
      <c r="C2" s="134" t="s">
        <v>3</v>
      </c>
      <c r="D2" s="134" t="s">
        <v>4</v>
      </c>
      <c r="E2" s="61">
        <v>42848</v>
      </c>
      <c r="F2" s="62">
        <v>42854</v>
      </c>
      <c r="G2" s="62">
        <v>42855</v>
      </c>
      <c r="H2" s="62">
        <v>42953</v>
      </c>
      <c r="I2" s="63"/>
    </row>
    <row r="3" spans="1:11" ht="33" customHeight="1">
      <c r="A3" s="135"/>
      <c r="B3" s="135"/>
      <c r="C3" s="135"/>
      <c r="D3" s="135"/>
      <c r="E3" s="64" t="s">
        <v>67</v>
      </c>
      <c r="F3" s="65" t="s">
        <v>68</v>
      </c>
      <c r="G3" s="65" t="s">
        <v>68</v>
      </c>
      <c r="H3" s="65" t="s">
        <v>69</v>
      </c>
      <c r="I3" s="63" t="s">
        <v>5</v>
      </c>
    </row>
    <row r="4" spans="1:11" ht="17.100000000000001" customHeight="1">
      <c r="A4" s="55">
        <v>1</v>
      </c>
      <c r="B4" s="107" t="s">
        <v>176</v>
      </c>
      <c r="C4" s="47" t="s">
        <v>11</v>
      </c>
      <c r="D4" s="47" t="s">
        <v>104</v>
      </c>
      <c r="E4" s="48">
        <v>100</v>
      </c>
      <c r="F4" s="48">
        <v>100</v>
      </c>
      <c r="G4" s="48">
        <v>85</v>
      </c>
      <c r="H4" s="48"/>
      <c r="I4" s="66">
        <f t="shared" ref="I4:I18" si="0">SUM(E4:H4)</f>
        <v>285</v>
      </c>
    </row>
    <row r="5" spans="1:11" ht="17.100000000000001" customHeight="1">
      <c r="A5" s="55">
        <v>2</v>
      </c>
      <c r="B5" s="107" t="s">
        <v>179</v>
      </c>
      <c r="C5" s="20" t="s">
        <v>19</v>
      </c>
      <c r="D5" s="20" t="s">
        <v>86</v>
      </c>
      <c r="E5" s="21">
        <v>60</v>
      </c>
      <c r="F5" s="21">
        <v>85</v>
      </c>
      <c r="G5" s="21">
        <v>60</v>
      </c>
      <c r="H5" s="21"/>
      <c r="I5" s="66">
        <f t="shared" si="0"/>
        <v>205</v>
      </c>
    </row>
    <row r="6" spans="1:11" ht="17.100000000000001" customHeight="1">
      <c r="A6" s="55">
        <v>3</v>
      </c>
      <c r="B6" s="107" t="s">
        <v>177</v>
      </c>
      <c r="C6" s="20" t="s">
        <v>17</v>
      </c>
      <c r="D6" s="20" t="s">
        <v>82</v>
      </c>
      <c r="E6" s="21">
        <v>85</v>
      </c>
      <c r="F6" s="21">
        <v>60</v>
      </c>
      <c r="G6" s="21">
        <v>55</v>
      </c>
      <c r="H6" s="21"/>
      <c r="I6" s="66">
        <f t="shared" si="0"/>
        <v>200</v>
      </c>
      <c r="K6" s="14"/>
    </row>
    <row r="7" spans="1:11" ht="17.100000000000001" customHeight="1">
      <c r="A7" s="55">
        <v>4</v>
      </c>
      <c r="B7" s="107" t="s">
        <v>183</v>
      </c>
      <c r="C7" s="20" t="s">
        <v>7</v>
      </c>
      <c r="D7" s="20" t="s">
        <v>86</v>
      </c>
      <c r="E7" s="21">
        <v>45</v>
      </c>
      <c r="F7" s="21">
        <v>55</v>
      </c>
      <c r="G7" s="21">
        <v>100</v>
      </c>
      <c r="H7" s="21"/>
      <c r="I7" s="66">
        <f t="shared" si="0"/>
        <v>200</v>
      </c>
    </row>
    <row r="8" spans="1:11" ht="17.100000000000001" customHeight="1">
      <c r="A8" s="55">
        <v>5</v>
      </c>
      <c r="B8" s="107" t="s">
        <v>178</v>
      </c>
      <c r="C8" s="20" t="s">
        <v>15</v>
      </c>
      <c r="D8" s="20" t="s">
        <v>84</v>
      </c>
      <c r="E8" s="21">
        <v>70</v>
      </c>
      <c r="F8" s="21">
        <v>70</v>
      </c>
      <c r="G8" s="21">
        <v>50</v>
      </c>
      <c r="H8" s="21"/>
      <c r="I8" s="66">
        <f t="shared" si="0"/>
        <v>190</v>
      </c>
    </row>
    <row r="9" spans="1:11" ht="17.100000000000001" customHeight="1">
      <c r="A9" s="55">
        <v>6</v>
      </c>
      <c r="B9" s="107" t="s">
        <v>186</v>
      </c>
      <c r="C9" s="20" t="s">
        <v>7</v>
      </c>
      <c r="D9" s="20" t="s">
        <v>150</v>
      </c>
      <c r="E9" s="21">
        <v>30</v>
      </c>
      <c r="F9" s="21">
        <v>35</v>
      </c>
      <c r="G9" s="21">
        <v>70</v>
      </c>
      <c r="H9" s="21"/>
      <c r="I9" s="66">
        <f t="shared" si="0"/>
        <v>135</v>
      </c>
    </row>
    <row r="10" spans="1:11" ht="17.100000000000001" customHeight="1">
      <c r="A10" s="55">
        <v>7</v>
      </c>
      <c r="B10" s="107" t="s">
        <v>182</v>
      </c>
      <c r="C10" s="20" t="s">
        <v>15</v>
      </c>
      <c r="D10" s="20" t="s">
        <v>82</v>
      </c>
      <c r="E10" s="21">
        <v>50</v>
      </c>
      <c r="F10" s="21">
        <v>50</v>
      </c>
      <c r="G10" s="21">
        <v>25</v>
      </c>
      <c r="H10" s="21"/>
      <c r="I10" s="66">
        <f t="shared" si="0"/>
        <v>125</v>
      </c>
    </row>
    <row r="11" spans="1:11" ht="17.100000000000001" customHeight="1">
      <c r="A11" s="55">
        <v>8</v>
      </c>
      <c r="B11" s="108" t="s">
        <v>187</v>
      </c>
      <c r="C11" s="22" t="s">
        <v>20</v>
      </c>
      <c r="D11" s="22" t="s">
        <v>82</v>
      </c>
      <c r="E11" s="21">
        <v>25</v>
      </c>
      <c r="F11" s="21">
        <v>40</v>
      </c>
      <c r="G11" s="21">
        <v>45</v>
      </c>
      <c r="H11" s="21"/>
      <c r="I11" s="66">
        <f t="shared" si="0"/>
        <v>110</v>
      </c>
      <c r="K11" s="14"/>
    </row>
    <row r="12" spans="1:11" ht="17.100000000000001" customHeight="1">
      <c r="A12" s="55">
        <v>9</v>
      </c>
      <c r="B12" s="107" t="s">
        <v>184</v>
      </c>
      <c r="C12" s="20" t="s">
        <v>20</v>
      </c>
      <c r="D12" s="20" t="s">
        <v>82</v>
      </c>
      <c r="E12" s="21">
        <v>40</v>
      </c>
      <c r="F12" s="21">
        <v>30</v>
      </c>
      <c r="G12" s="21">
        <v>30</v>
      </c>
      <c r="H12" s="21"/>
      <c r="I12" s="66">
        <f t="shared" si="0"/>
        <v>100</v>
      </c>
    </row>
    <row r="13" spans="1:11" ht="17.100000000000001" customHeight="1">
      <c r="A13" s="55">
        <v>10</v>
      </c>
      <c r="B13" s="107" t="s">
        <v>185</v>
      </c>
      <c r="C13" s="20" t="s">
        <v>23</v>
      </c>
      <c r="D13" s="20" t="s">
        <v>88</v>
      </c>
      <c r="E13" s="21">
        <v>35</v>
      </c>
      <c r="F13" s="21">
        <v>25</v>
      </c>
      <c r="G13" s="21">
        <v>35</v>
      </c>
      <c r="H13" s="21"/>
      <c r="I13" s="66">
        <f t="shared" si="0"/>
        <v>95</v>
      </c>
    </row>
    <row r="14" spans="1:11" ht="17.100000000000001" customHeight="1">
      <c r="A14" s="55">
        <v>11</v>
      </c>
      <c r="B14" s="108" t="s">
        <v>188</v>
      </c>
      <c r="C14" s="22" t="s">
        <v>10</v>
      </c>
      <c r="D14" s="22" t="s">
        <v>129</v>
      </c>
      <c r="E14" s="21">
        <v>22</v>
      </c>
      <c r="F14" s="21">
        <v>22</v>
      </c>
      <c r="G14" s="21">
        <v>40</v>
      </c>
      <c r="H14" s="21"/>
      <c r="I14" s="66">
        <f t="shared" si="0"/>
        <v>84</v>
      </c>
    </row>
    <row r="15" spans="1:11" ht="17.100000000000001" customHeight="1">
      <c r="A15" s="55">
        <v>12</v>
      </c>
      <c r="B15" s="107" t="s">
        <v>189</v>
      </c>
      <c r="C15" s="20" t="s">
        <v>7</v>
      </c>
      <c r="D15" s="20" t="s">
        <v>86</v>
      </c>
      <c r="E15" s="21">
        <v>20</v>
      </c>
      <c r="F15" s="21">
        <v>20</v>
      </c>
      <c r="G15" s="21">
        <v>22</v>
      </c>
      <c r="H15" s="21"/>
      <c r="I15" s="66">
        <f t="shared" si="0"/>
        <v>62</v>
      </c>
    </row>
    <row r="16" spans="1:11" ht="17.100000000000001" customHeight="1">
      <c r="A16" s="55">
        <v>13</v>
      </c>
      <c r="B16" s="107" t="s">
        <v>180</v>
      </c>
      <c r="C16" s="20" t="s">
        <v>15</v>
      </c>
      <c r="D16" s="20" t="s">
        <v>181</v>
      </c>
      <c r="E16" s="21">
        <v>55</v>
      </c>
      <c r="F16" s="21"/>
      <c r="G16" s="21"/>
      <c r="H16" s="21"/>
      <c r="I16" s="66">
        <f t="shared" si="0"/>
        <v>55</v>
      </c>
    </row>
    <row r="17" spans="1:9" ht="17.100000000000001" customHeight="1">
      <c r="A17" s="55">
        <v>14</v>
      </c>
      <c r="B17" s="107" t="s">
        <v>234</v>
      </c>
      <c r="C17" s="20" t="s">
        <v>20</v>
      </c>
      <c r="D17" s="20" t="s">
        <v>181</v>
      </c>
      <c r="E17" s="21"/>
      <c r="F17" s="21">
        <v>45</v>
      </c>
      <c r="G17" s="21"/>
      <c r="H17" s="21"/>
      <c r="I17" s="66">
        <f t="shared" si="0"/>
        <v>45</v>
      </c>
    </row>
    <row r="18" spans="1:9" ht="17.100000000000001" customHeight="1">
      <c r="A18" s="55">
        <v>15</v>
      </c>
      <c r="B18" s="107" t="s">
        <v>190</v>
      </c>
      <c r="C18" s="20" t="s">
        <v>15</v>
      </c>
      <c r="D18" s="20" t="s">
        <v>82</v>
      </c>
      <c r="E18" s="21">
        <v>18</v>
      </c>
      <c r="F18" s="21"/>
      <c r="G18" s="21"/>
      <c r="H18" s="21"/>
      <c r="I18" s="66">
        <f t="shared" si="0"/>
        <v>18</v>
      </c>
    </row>
    <row r="19" spans="1:9" ht="17.100000000000001" customHeight="1">
      <c r="A19" s="55">
        <v>16</v>
      </c>
      <c r="B19" s="107"/>
      <c r="C19" s="20"/>
      <c r="D19" s="20"/>
      <c r="E19" s="21"/>
      <c r="F19" s="21"/>
      <c r="G19" s="21"/>
      <c r="H19" s="21"/>
      <c r="I19" s="66">
        <f t="shared" ref="I19:I35" si="1">SUM(E19:H19)</f>
        <v>0</v>
      </c>
    </row>
    <row r="20" spans="1:9" ht="17.100000000000001" customHeight="1">
      <c r="A20" s="55">
        <v>17</v>
      </c>
      <c r="B20" s="107"/>
      <c r="C20" s="20"/>
      <c r="D20" s="20"/>
      <c r="E20" s="21"/>
      <c r="F20" s="21"/>
      <c r="G20" s="21"/>
      <c r="H20" s="21"/>
      <c r="I20" s="66">
        <f t="shared" si="1"/>
        <v>0</v>
      </c>
    </row>
    <row r="21" spans="1:9" ht="17.100000000000001" customHeight="1">
      <c r="A21" s="55">
        <v>18</v>
      </c>
      <c r="B21" s="108"/>
      <c r="C21" s="22"/>
      <c r="D21" s="22"/>
      <c r="E21" s="21"/>
      <c r="F21" s="21"/>
      <c r="G21" s="21"/>
      <c r="H21" s="21"/>
      <c r="I21" s="66">
        <f t="shared" si="1"/>
        <v>0</v>
      </c>
    </row>
    <row r="22" spans="1:9" ht="17.100000000000001" customHeight="1">
      <c r="A22" s="55">
        <v>19</v>
      </c>
      <c r="B22" s="107"/>
      <c r="C22" s="20"/>
      <c r="D22" s="20"/>
      <c r="E22" s="21"/>
      <c r="F22" s="21"/>
      <c r="G22" s="21"/>
      <c r="H22" s="21"/>
      <c r="I22" s="66">
        <f t="shared" si="1"/>
        <v>0</v>
      </c>
    </row>
    <row r="23" spans="1:9" ht="17.100000000000001" customHeight="1">
      <c r="A23" s="55">
        <v>20</v>
      </c>
      <c r="B23" s="107"/>
      <c r="C23" s="20"/>
      <c r="D23" s="20"/>
      <c r="E23" s="21"/>
      <c r="F23" s="21"/>
      <c r="G23" s="21"/>
      <c r="H23" s="21"/>
      <c r="I23" s="66">
        <f t="shared" si="1"/>
        <v>0</v>
      </c>
    </row>
    <row r="24" spans="1:9" ht="17.100000000000001" customHeight="1">
      <c r="A24" s="55">
        <v>21</v>
      </c>
      <c r="B24" s="107"/>
      <c r="C24" s="20"/>
      <c r="D24" s="20"/>
      <c r="E24" s="21"/>
      <c r="F24" s="21"/>
      <c r="G24" s="21"/>
      <c r="H24" s="21"/>
      <c r="I24" s="66">
        <f t="shared" si="1"/>
        <v>0</v>
      </c>
    </row>
    <row r="25" spans="1:9" ht="17.100000000000001" customHeight="1">
      <c r="A25" s="55">
        <v>22</v>
      </c>
      <c r="B25" s="107"/>
      <c r="C25" s="20"/>
      <c r="D25" s="20"/>
      <c r="E25" s="21"/>
      <c r="F25" s="21"/>
      <c r="G25" s="21"/>
      <c r="H25" s="21"/>
      <c r="I25" s="66">
        <f t="shared" si="1"/>
        <v>0</v>
      </c>
    </row>
    <row r="26" spans="1:9" ht="17.100000000000001" customHeight="1">
      <c r="A26" s="55">
        <v>23</v>
      </c>
      <c r="B26" s="109"/>
      <c r="C26" s="100"/>
      <c r="D26" s="100"/>
      <c r="E26" s="97"/>
      <c r="F26" s="97"/>
      <c r="G26" s="97"/>
      <c r="H26" s="97"/>
      <c r="I26" s="101">
        <f t="shared" si="1"/>
        <v>0</v>
      </c>
    </row>
    <row r="27" spans="1:9" ht="17.100000000000001" customHeight="1">
      <c r="A27" s="55">
        <v>24</v>
      </c>
      <c r="B27" s="110"/>
      <c r="C27" s="96"/>
      <c r="D27" s="96"/>
      <c r="E27" s="97"/>
      <c r="F27" s="97"/>
      <c r="G27" s="97"/>
      <c r="H27" s="97"/>
      <c r="I27" s="101">
        <f t="shared" si="1"/>
        <v>0</v>
      </c>
    </row>
    <row r="28" spans="1:9" ht="17.100000000000001" customHeight="1">
      <c r="A28" s="55">
        <v>25</v>
      </c>
      <c r="B28" s="111"/>
      <c r="C28" s="99"/>
      <c r="D28" s="99"/>
      <c r="E28" s="99"/>
      <c r="F28" s="99"/>
      <c r="G28" s="99"/>
      <c r="H28" s="99"/>
      <c r="I28" s="101">
        <f t="shared" si="1"/>
        <v>0</v>
      </c>
    </row>
    <row r="29" spans="1:9" ht="17.100000000000001" customHeight="1">
      <c r="A29" s="55">
        <v>26</v>
      </c>
      <c r="B29" s="109"/>
      <c r="C29" s="100"/>
      <c r="D29" s="100"/>
      <c r="E29" s="97"/>
      <c r="F29" s="97"/>
      <c r="G29" s="97"/>
      <c r="H29" s="97"/>
      <c r="I29" s="101">
        <f t="shared" si="1"/>
        <v>0</v>
      </c>
    </row>
    <row r="30" spans="1:9" ht="17.100000000000001" customHeight="1">
      <c r="A30" s="55">
        <v>27</v>
      </c>
      <c r="B30" s="110"/>
      <c r="C30" s="96"/>
      <c r="D30" s="96"/>
      <c r="E30" s="97"/>
      <c r="F30" s="97"/>
      <c r="G30" s="97"/>
      <c r="H30" s="97"/>
      <c r="I30" s="101">
        <f t="shared" si="1"/>
        <v>0</v>
      </c>
    </row>
    <row r="31" spans="1:9" ht="17.100000000000001" customHeight="1">
      <c r="A31" s="55">
        <v>28</v>
      </c>
      <c r="B31" s="109"/>
      <c r="C31" s="100"/>
      <c r="D31" s="100"/>
      <c r="E31" s="97"/>
      <c r="F31" s="97"/>
      <c r="G31" s="97"/>
      <c r="H31" s="97"/>
      <c r="I31" s="101">
        <f t="shared" si="1"/>
        <v>0</v>
      </c>
    </row>
    <row r="32" spans="1:9" ht="17.100000000000001" customHeight="1">
      <c r="A32" s="55">
        <v>29</v>
      </c>
      <c r="B32" s="112"/>
      <c r="C32" s="34"/>
      <c r="D32" s="34"/>
      <c r="E32" s="30"/>
      <c r="F32" s="30"/>
      <c r="G32" s="30"/>
      <c r="H32" s="30"/>
      <c r="I32" s="67">
        <f t="shared" si="1"/>
        <v>0</v>
      </c>
    </row>
    <row r="33" spans="1:9" ht="17.100000000000001" customHeight="1">
      <c r="A33" s="55">
        <v>30</v>
      </c>
      <c r="B33" s="113"/>
      <c r="C33" s="29"/>
      <c r="D33" s="29"/>
      <c r="E33" s="30"/>
      <c r="F33" s="30"/>
      <c r="G33" s="30"/>
      <c r="H33" s="30"/>
      <c r="I33" s="67">
        <f t="shared" si="1"/>
        <v>0</v>
      </c>
    </row>
    <row r="34" spans="1:9" ht="17.100000000000001" customHeight="1">
      <c r="A34" s="55">
        <v>31</v>
      </c>
      <c r="B34" s="108"/>
      <c r="C34" s="22"/>
      <c r="D34" s="22"/>
      <c r="E34" s="21"/>
      <c r="F34" s="21"/>
      <c r="G34" s="21"/>
      <c r="H34" s="21"/>
      <c r="I34" s="66">
        <f t="shared" si="1"/>
        <v>0</v>
      </c>
    </row>
    <row r="35" spans="1:9" ht="17.100000000000001" customHeight="1">
      <c r="A35" s="55">
        <v>32</v>
      </c>
      <c r="B35" s="112"/>
      <c r="C35" s="34"/>
      <c r="D35" s="34"/>
      <c r="E35" s="30"/>
      <c r="F35" s="30"/>
      <c r="G35" s="30"/>
      <c r="H35" s="30"/>
      <c r="I35" s="67">
        <f t="shared" si="1"/>
        <v>0</v>
      </c>
    </row>
    <row r="36" spans="1:9" ht="17.100000000000001" customHeight="1">
      <c r="A36" s="55">
        <v>33</v>
      </c>
      <c r="B36" s="112"/>
      <c r="C36" s="34"/>
      <c r="D36" s="34"/>
      <c r="E36" s="30"/>
      <c r="F36" s="30"/>
      <c r="G36" s="30"/>
      <c r="H36" s="30"/>
      <c r="I36" s="67">
        <f t="shared" ref="I36:I53" si="2">SUM(E36:H36)</f>
        <v>0</v>
      </c>
    </row>
    <row r="37" spans="1:9" ht="17.100000000000001" customHeight="1">
      <c r="A37" s="55">
        <v>34</v>
      </c>
      <c r="B37" s="113"/>
      <c r="C37" s="29"/>
      <c r="D37" s="29"/>
      <c r="E37" s="30"/>
      <c r="F37" s="30"/>
      <c r="G37" s="30"/>
      <c r="H37" s="30"/>
      <c r="I37" s="67">
        <f t="shared" si="2"/>
        <v>0</v>
      </c>
    </row>
    <row r="38" spans="1:9" ht="17.100000000000001" customHeight="1">
      <c r="A38" s="55">
        <v>35</v>
      </c>
      <c r="B38" s="108"/>
      <c r="C38" s="22"/>
      <c r="D38" s="22"/>
      <c r="E38" s="21"/>
      <c r="F38" s="21"/>
      <c r="G38" s="21"/>
      <c r="H38" s="21"/>
      <c r="I38" s="66">
        <f t="shared" si="2"/>
        <v>0</v>
      </c>
    </row>
    <row r="39" spans="1:9" ht="17.100000000000001" customHeight="1">
      <c r="A39" s="55">
        <v>36</v>
      </c>
      <c r="B39" s="112"/>
      <c r="C39" s="34"/>
      <c r="D39" s="34"/>
      <c r="E39" s="30"/>
      <c r="F39" s="30"/>
      <c r="G39" s="30"/>
      <c r="H39" s="30"/>
      <c r="I39" s="67">
        <f t="shared" si="2"/>
        <v>0</v>
      </c>
    </row>
    <row r="40" spans="1:9" ht="17.100000000000001" customHeight="1">
      <c r="A40" s="55">
        <v>37</v>
      </c>
      <c r="B40" s="112"/>
      <c r="C40" s="34"/>
      <c r="D40" s="34"/>
      <c r="E40" s="30"/>
      <c r="F40" s="30"/>
      <c r="G40" s="30"/>
      <c r="H40" s="30"/>
      <c r="I40" s="67">
        <f t="shared" si="2"/>
        <v>0</v>
      </c>
    </row>
    <row r="41" spans="1:9" ht="17.100000000000001" customHeight="1">
      <c r="A41" s="55">
        <v>38</v>
      </c>
      <c r="B41" s="113"/>
      <c r="C41" s="29"/>
      <c r="D41" s="29"/>
      <c r="E41" s="30"/>
      <c r="F41" s="30"/>
      <c r="G41" s="30"/>
      <c r="H41" s="30"/>
      <c r="I41" s="67">
        <f t="shared" si="2"/>
        <v>0</v>
      </c>
    </row>
    <row r="42" spans="1:9" ht="17.100000000000001" customHeight="1">
      <c r="A42" s="55">
        <v>39</v>
      </c>
      <c r="B42" s="108"/>
      <c r="C42" s="22"/>
      <c r="D42" s="22"/>
      <c r="E42" s="21"/>
      <c r="F42" s="21"/>
      <c r="G42" s="21"/>
      <c r="H42" s="21"/>
      <c r="I42" s="66">
        <f t="shared" si="2"/>
        <v>0</v>
      </c>
    </row>
    <row r="43" spans="1:9" ht="17.100000000000001" customHeight="1">
      <c r="A43" s="55">
        <v>40</v>
      </c>
      <c r="B43" s="112"/>
      <c r="C43" s="34"/>
      <c r="D43" s="34"/>
      <c r="E43" s="30"/>
      <c r="F43" s="30"/>
      <c r="G43" s="30"/>
      <c r="H43" s="30"/>
      <c r="I43" s="67">
        <f t="shared" si="2"/>
        <v>0</v>
      </c>
    </row>
    <row r="44" spans="1:9" ht="17.100000000000001" customHeight="1">
      <c r="A44" s="55">
        <v>41</v>
      </c>
      <c r="B44" s="112"/>
      <c r="C44" s="34"/>
      <c r="D44" s="34"/>
      <c r="E44" s="30"/>
      <c r="F44" s="30"/>
      <c r="G44" s="30"/>
      <c r="H44" s="30"/>
      <c r="I44" s="67">
        <f t="shared" si="2"/>
        <v>0</v>
      </c>
    </row>
    <row r="45" spans="1:9" ht="17.100000000000001" customHeight="1">
      <c r="A45" s="55">
        <v>42</v>
      </c>
      <c r="B45" s="113"/>
      <c r="C45" s="29"/>
      <c r="D45" s="29"/>
      <c r="E45" s="30"/>
      <c r="F45" s="30"/>
      <c r="G45" s="30"/>
      <c r="H45" s="30"/>
      <c r="I45" s="67">
        <f t="shared" si="2"/>
        <v>0</v>
      </c>
    </row>
    <row r="46" spans="1:9" ht="17.100000000000001" customHeight="1">
      <c r="A46" s="55">
        <v>43</v>
      </c>
      <c r="B46" s="108"/>
      <c r="C46" s="22"/>
      <c r="D46" s="22"/>
      <c r="E46" s="21"/>
      <c r="F46" s="21"/>
      <c r="G46" s="21"/>
      <c r="H46" s="21"/>
      <c r="I46" s="66">
        <f t="shared" si="2"/>
        <v>0</v>
      </c>
    </row>
    <row r="47" spans="1:9" ht="17.100000000000001" customHeight="1">
      <c r="A47" s="55">
        <v>44</v>
      </c>
      <c r="B47" s="112"/>
      <c r="C47" s="34"/>
      <c r="D47" s="34"/>
      <c r="E47" s="30"/>
      <c r="F47" s="30"/>
      <c r="G47" s="30"/>
      <c r="H47" s="30"/>
      <c r="I47" s="67">
        <f t="shared" si="2"/>
        <v>0</v>
      </c>
    </row>
    <row r="48" spans="1:9" ht="17.100000000000001" customHeight="1">
      <c r="A48" s="55">
        <v>45</v>
      </c>
      <c r="B48" s="112"/>
      <c r="C48" s="34"/>
      <c r="D48" s="34"/>
      <c r="E48" s="30"/>
      <c r="F48" s="30"/>
      <c r="G48" s="30"/>
      <c r="H48" s="30"/>
      <c r="I48" s="67">
        <f t="shared" si="2"/>
        <v>0</v>
      </c>
    </row>
    <row r="49" spans="1:9" ht="17.100000000000001" customHeight="1">
      <c r="A49" s="55">
        <v>46</v>
      </c>
      <c r="B49" s="113"/>
      <c r="C49" s="29"/>
      <c r="D49" s="29"/>
      <c r="E49" s="30"/>
      <c r="F49" s="30"/>
      <c r="G49" s="30"/>
      <c r="H49" s="30"/>
      <c r="I49" s="67">
        <f t="shared" si="2"/>
        <v>0</v>
      </c>
    </row>
    <row r="50" spans="1:9" ht="17.100000000000001" customHeight="1">
      <c r="A50" s="55">
        <v>47</v>
      </c>
      <c r="B50" s="112"/>
      <c r="C50" s="34"/>
      <c r="D50" s="34"/>
      <c r="E50" s="30"/>
      <c r="F50" s="30"/>
      <c r="G50" s="30"/>
      <c r="H50" s="30"/>
      <c r="I50" s="67">
        <f t="shared" si="2"/>
        <v>0</v>
      </c>
    </row>
    <row r="51" spans="1:9" ht="17.100000000000001" customHeight="1">
      <c r="A51" s="55">
        <v>48</v>
      </c>
      <c r="B51" s="113"/>
      <c r="C51" s="29"/>
      <c r="D51" s="29"/>
      <c r="E51" s="30"/>
      <c r="F51" s="30"/>
      <c r="G51" s="30"/>
      <c r="H51" s="30"/>
      <c r="I51" s="67">
        <f t="shared" si="2"/>
        <v>0</v>
      </c>
    </row>
    <row r="52" spans="1:9" ht="17.100000000000001" customHeight="1">
      <c r="A52" s="55">
        <v>49</v>
      </c>
      <c r="B52" s="108"/>
      <c r="C52" s="22"/>
      <c r="D52" s="22"/>
      <c r="E52" s="21"/>
      <c r="F52" s="21"/>
      <c r="G52" s="21"/>
      <c r="H52" s="21"/>
      <c r="I52" s="66">
        <f t="shared" si="2"/>
        <v>0</v>
      </c>
    </row>
    <row r="53" spans="1:9" ht="17.100000000000001" customHeight="1">
      <c r="A53" s="55">
        <v>50</v>
      </c>
      <c r="B53" s="112"/>
      <c r="C53" s="34"/>
      <c r="D53" s="34"/>
      <c r="E53" s="30"/>
      <c r="F53" s="30"/>
      <c r="G53" s="30"/>
      <c r="H53" s="30"/>
      <c r="I53" s="67">
        <f t="shared" si="2"/>
        <v>0</v>
      </c>
    </row>
  </sheetData>
  <sheetProtection algorithmName="SHA-512" hashValue="2bJcz8gGRy95eWMmasXh3uhf3ndyXt8yjDtK8tLt68jzhBuC+QgjkX6Gcg79He+cH1JRImcqz2lpQ00o0CM2UA==" saltValue="utQnnHTcUaugZY00AQi57g==" spinCount="100000" sheet="1" objects="1" scenarios="1" formatColumns="0" selectLockedCells="1" sort="0"/>
  <sortState ref="B4:I18">
    <sortCondition descending="1" ref="I4:I18"/>
  </sortState>
  <mergeCells count="5">
    <mergeCell ref="A1:I1"/>
    <mergeCell ref="A2:A3"/>
    <mergeCell ref="B2:B3"/>
    <mergeCell ref="C2:C3"/>
    <mergeCell ref="D2:D3"/>
  </mergeCells>
  <phoneticPr fontId="17" type="noConversion"/>
  <pageMargins left="0" right="0" top="0" bottom="0" header="0" footer="0"/>
  <pageSetup scale="81" orientation="portrait"/>
  <headerFooter>
    <oddFooter>&amp;"Helvetica,Regular"&amp;11&amp;P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43"/>
  <sheetViews>
    <sheetView showGridLines="0" workbookViewId="0">
      <selection activeCell="B27" sqref="B27"/>
    </sheetView>
  </sheetViews>
  <sheetFormatPr defaultColWidth="6.61328125" defaultRowHeight="13.5" customHeight="1"/>
  <cols>
    <col min="1" max="256" width="6.61328125" style="13" customWidth="1"/>
    <col min="257" max="16384" width="6.61328125" style="1"/>
  </cols>
  <sheetData>
    <row r="1" spans="1:2" ht="27.9" customHeight="1">
      <c r="A1" s="125" t="s">
        <v>58</v>
      </c>
      <c r="B1" s="126"/>
    </row>
    <row r="2" spans="1:2" ht="14.1" customHeight="1">
      <c r="A2" s="5" t="s">
        <v>27</v>
      </c>
      <c r="B2" s="5" t="s">
        <v>13</v>
      </c>
    </row>
    <row r="3" spans="1:2" ht="14.1" customHeight="1">
      <c r="A3" s="13" t="s">
        <v>9</v>
      </c>
      <c r="B3" s="13">
        <f>SUMIF('Over 40 CUP'!C4:C50,"ACCR",'Over 40 CUP'!I4:I50)</f>
        <v>0</v>
      </c>
    </row>
    <row r="4" spans="1:2" ht="14.1" customHeight="1">
      <c r="A4" s="13" t="s">
        <v>14</v>
      </c>
      <c r="B4" s="13">
        <f>SUMIF('Over 40 CUP'!C4:C50,"ACU",'Over 40 CUP'!I4:I50)</f>
        <v>0</v>
      </c>
    </row>
    <row r="5" spans="1:2" ht="14.1" customHeight="1">
      <c r="A5" s="13" t="s">
        <v>37</v>
      </c>
      <c r="B5" s="13">
        <f>SUMIF('Over 40 CUP'!C4:C50,"AMA",'Over 40 CUP'!I4:I50)</f>
        <v>0</v>
      </c>
    </row>
    <row r="6" spans="1:2" ht="14.1" customHeight="1">
      <c r="A6" s="13" t="s">
        <v>38</v>
      </c>
      <c r="B6" s="13">
        <f>SUMIF('Over 40 CUP'!C4:C50,"AMOTOE",'Over 40 CUP'!I4:I50)</f>
        <v>0</v>
      </c>
    </row>
    <row r="7" spans="1:2" ht="14.1" customHeight="1">
      <c r="A7" s="13" t="s">
        <v>63</v>
      </c>
      <c r="B7" s="13">
        <f>SUMIF('Over 40 CUP'!C4:C50,"AMZS",'Over 40 CUP'!I4:I50)</f>
        <v>0</v>
      </c>
    </row>
    <row r="8" spans="1:2" ht="14.1" customHeight="1">
      <c r="A8" s="13" t="s">
        <v>39</v>
      </c>
      <c r="B8" s="13">
        <f>SUMIF('Over 40 CUP'!C4:C50,"BFMS",'Over 40 CUP'!I4:I50)</f>
        <v>0</v>
      </c>
    </row>
    <row r="9" spans="1:2" ht="14.1" customHeight="1">
      <c r="A9" s="13" t="s">
        <v>40</v>
      </c>
      <c r="B9" s="14">
        <f>SUMIF('Over 40 CUP'!C4:C50,"BIHAMK",'Over 40 CUP'!I4:I50)</f>
        <v>0</v>
      </c>
    </row>
    <row r="10" spans="1:2" ht="14.1" customHeight="1">
      <c r="A10" s="13" t="s">
        <v>41</v>
      </c>
      <c r="B10" s="13">
        <f>SUMIF('Over 40 CUP'!C4:C50,"BMF",'Over 40 CUP'!I4:I50)</f>
        <v>0</v>
      </c>
    </row>
    <row r="11" spans="1:2" ht="14.1" customHeight="1">
      <c r="A11" s="13" t="s">
        <v>42</v>
      </c>
      <c r="B11" s="13">
        <f>SUMIF('Over 40 CUP'!C4:C50,"CMA",'Over 40 CUP'!I4:I50)</f>
        <v>0</v>
      </c>
    </row>
    <row r="12" spans="1:2" ht="13.5" customHeight="1">
      <c r="A12" s="13" t="s">
        <v>25</v>
      </c>
      <c r="B12" s="13">
        <f>SUMIF('Over 40 CUP'!C4:C50,"CTM",'Over 40 CUP'!I4:I50)</f>
        <v>0</v>
      </c>
    </row>
    <row r="13" spans="1:2" ht="13.5" customHeight="1">
      <c r="A13" s="13" t="s">
        <v>43</v>
      </c>
      <c r="B13" s="13">
        <f>SUMIF('Over 40 CUP'!C4:C50,"CYMF",'Over 40 CUP'!I4:I50)</f>
        <v>0</v>
      </c>
    </row>
    <row r="14" spans="1:2" ht="13.5" customHeight="1">
      <c r="A14" s="13" t="s">
        <v>11</v>
      </c>
      <c r="B14" s="13">
        <f>SUMIF('Over 40 CUP'!C4:C50,"DMSB",'Over 40 CUP'!I4:I50)</f>
        <v>285</v>
      </c>
    </row>
    <row r="15" spans="1:2" ht="13.5" customHeight="1">
      <c r="A15" s="13" t="s">
        <v>23</v>
      </c>
      <c r="B15" s="13">
        <f>SUMIF('Over 40 CUP'!C4:C50,"DMU",'Over 40 CUP'!I4:I50)</f>
        <v>95</v>
      </c>
    </row>
    <row r="16" spans="1:2" ht="13.5" customHeight="1">
      <c r="A16" s="13" t="s">
        <v>22</v>
      </c>
      <c r="B16" s="13">
        <f>SUMIF('Over 40 CUP'!C4:C50,"EMF",'Over 40 CUP'!I4:I50)</f>
        <v>0</v>
      </c>
    </row>
    <row r="17" spans="1:2" ht="13.5" customHeight="1">
      <c r="A17" s="13" t="s">
        <v>16</v>
      </c>
      <c r="B17" s="13">
        <f>SUMIF('Over 40 CUP'!C4:C50,"FFM",'Over 40 CUP'!I4:I50)</f>
        <v>0</v>
      </c>
    </row>
    <row r="18" spans="1:2" ht="13.5" customHeight="1">
      <c r="A18" s="13" t="s">
        <v>44</v>
      </c>
      <c r="B18" s="13">
        <f>SUMIF('Over 40 CUP'!C4:C50,"FMA",'Over 40 CUP'!I4:I50)</f>
        <v>0</v>
      </c>
    </row>
    <row r="19" spans="1:2" ht="13.5" customHeight="1">
      <c r="A19" s="13" t="s">
        <v>20</v>
      </c>
      <c r="B19" s="13">
        <f>SUMIF('Over 40 CUP'!C4:C50,"FMB",'Over 40 CUP'!I4:I50)</f>
        <v>255</v>
      </c>
    </row>
    <row r="20" spans="1:2" ht="13.5" customHeight="1">
      <c r="A20" s="13" t="s">
        <v>7</v>
      </c>
      <c r="B20" s="13">
        <f>SUMIF('Over 40 CUP'!C4:C50,"FMI",'Over 40 CUP'!I4:I50)</f>
        <v>397</v>
      </c>
    </row>
    <row r="21" spans="1:2" ht="13.5" customHeight="1">
      <c r="A21" s="13" t="s">
        <v>45</v>
      </c>
      <c r="B21" s="13">
        <f>SUMIF('Over 40 CUP'!C4:C50,"FMP",'Over 40 CUP'!I4:I50)</f>
        <v>0</v>
      </c>
    </row>
    <row r="22" spans="1:2" ht="13.5" customHeight="1">
      <c r="A22" s="13" t="s">
        <v>46</v>
      </c>
      <c r="B22" s="13">
        <f>SUMIF('Over 40 CUP'!C4:C50,"FMRM",'Over 40 CUP'!I4:I50)</f>
        <v>0</v>
      </c>
    </row>
    <row r="23" spans="1:2" ht="13.5" customHeight="1">
      <c r="A23" s="13" t="s">
        <v>47</v>
      </c>
      <c r="B23" s="13">
        <f>SUMIF('Over 40 CUP'!C4:C50,"FMS",'Over 40 CUP'!I4:I50)</f>
        <v>0</v>
      </c>
    </row>
    <row r="24" spans="1:2" ht="13.5" customHeight="1">
      <c r="A24" s="13" t="s">
        <v>48</v>
      </c>
      <c r="B24" s="13">
        <f>SUMIF('Over 40 CUP'!C4:C50,"FMU",'Over 40 CUP'!I4:I50)</f>
        <v>0</v>
      </c>
    </row>
    <row r="25" spans="1:2" ht="13.5" customHeight="1">
      <c r="A25" s="13" t="s">
        <v>49</v>
      </c>
      <c r="B25" s="13">
        <f>SUMIF('Over 40 CUP'!C4:C50,"FRM",'Over 40 CUP'!I4:I50)</f>
        <v>0</v>
      </c>
    </row>
    <row r="26" spans="1:2" ht="13.5" customHeight="1">
      <c r="A26" s="13" t="s">
        <v>17</v>
      </c>
      <c r="B26" s="13">
        <f>SUMIF('Over 40 CUP'!C4:C50,"KNMV",'Over 40 CUP'!I4:I50)</f>
        <v>200</v>
      </c>
    </row>
    <row r="27" spans="1:2" ht="13.5" customHeight="1">
      <c r="A27" s="13" t="s">
        <v>64</v>
      </c>
      <c r="B27" s="13">
        <f>SUMIF('Over 40 CUP'!C4:C50,"LaMSF",'Over 40 CUP'!I4:I50)</f>
        <v>0</v>
      </c>
    </row>
    <row r="28" spans="1:2" ht="13.5" customHeight="1">
      <c r="A28" s="13" t="s">
        <v>50</v>
      </c>
      <c r="B28" s="13">
        <f>SUMIF('Over 40 CUP'!C4:C50,"LMSF",'Over 40 CUP'!I4:I50)</f>
        <v>0</v>
      </c>
    </row>
    <row r="29" spans="1:2" ht="13.5" customHeight="1">
      <c r="A29" s="13" t="s">
        <v>24</v>
      </c>
      <c r="B29" s="13">
        <f>SUMIF('Over 40 CUP'!C4:C50,"MA",'Over 40 CUP'!I4:I50)</f>
        <v>0</v>
      </c>
    </row>
    <row r="30" spans="1:2" ht="13.5" customHeight="1">
      <c r="A30" s="13" t="s">
        <v>51</v>
      </c>
      <c r="B30" s="13">
        <f>SUMIF('Over 40 CUP'!C4:C50,"MAMS",'Over 40 CUP'!I4:I50)</f>
        <v>0</v>
      </c>
    </row>
    <row r="31" spans="1:2" ht="13.5" customHeight="1">
      <c r="A31" s="13" t="s">
        <v>52</v>
      </c>
      <c r="B31" s="13">
        <f>SUMIF('Over 40 CUP'!C4:C50,"MCM",'Over 40 CUP'!I4:I50)</f>
        <v>0</v>
      </c>
    </row>
    <row r="32" spans="1:2" ht="13.5" customHeight="1">
      <c r="A32" s="13" t="s">
        <v>53</v>
      </c>
      <c r="B32" s="13">
        <f>SUMIF('Over 40 CUP'!C4:C50,"MCUI",'Over 40 CUP'!I4:I50)</f>
        <v>0</v>
      </c>
    </row>
    <row r="33" spans="1:2" ht="13.5" customHeight="1">
      <c r="A33" s="13" t="s">
        <v>54</v>
      </c>
      <c r="B33" s="13">
        <f>SUMIF('Over 40 CUP'!C4:C50,"FMJ",'Over 40 CUP'!I4:I50)</f>
        <v>0</v>
      </c>
    </row>
    <row r="34" spans="1:2" ht="13.5" customHeight="1">
      <c r="A34" s="13" t="s">
        <v>55</v>
      </c>
      <c r="B34" s="13">
        <f>SUMIF('Over 40 CUP'!C4:C50,"FMR",'Over 40 CUP'!I4:I50)</f>
        <v>0</v>
      </c>
    </row>
    <row r="35" spans="1:2" ht="13.5" customHeight="1">
      <c r="A35" s="13" t="s">
        <v>56</v>
      </c>
      <c r="B35" s="13">
        <f>SUMIF('Over 40 CUP'!C4:C50,"MSI",'Over 40 CUP'!I4:I50)</f>
        <v>0</v>
      </c>
    </row>
    <row r="36" spans="1:2" ht="13.5" customHeight="1">
      <c r="A36" s="13" t="s">
        <v>57</v>
      </c>
      <c r="B36" s="13">
        <f>SUMIF('Over 40 CUP'!C4:C50,"MUL",'Over 40 CUP'!I4:I50)</f>
        <v>0</v>
      </c>
    </row>
    <row r="37" spans="1:2" ht="13.5" customHeight="1">
      <c r="A37" s="13" t="s">
        <v>10</v>
      </c>
      <c r="B37" s="13">
        <f>SUMIF('Over 40 CUP'!C4:C50,"NMF",'Over 40 CUP'!I4:I50)</f>
        <v>84</v>
      </c>
    </row>
    <row r="38" spans="1:2" ht="13.5" customHeight="1">
      <c r="A38" s="13" t="s">
        <v>62</v>
      </c>
      <c r="B38" s="13">
        <f>SUMIF('Over 40 CUP'!C4:C50,"OSK",'Over 40 CUP'!I4:I50)</f>
        <v>0</v>
      </c>
    </row>
    <row r="39" spans="1:2" ht="13.5" customHeight="1">
      <c r="A39" s="13" t="s">
        <v>12</v>
      </c>
      <c r="B39" s="13">
        <f>SUMIF('Over 40 CUP'!C4:C50,"PZM",'Over 40 CUP'!I4:I50)</f>
        <v>0</v>
      </c>
    </row>
    <row r="40" spans="1:2" ht="13.5" customHeight="1">
      <c r="A40" s="13" t="s">
        <v>8</v>
      </c>
      <c r="B40" s="13">
        <f>SUMIF('Over 40 CUP'!C4:C50,"RFME",'Over 40 CUP'!I4:I50)</f>
        <v>0</v>
      </c>
    </row>
    <row r="41" spans="1:2" ht="13.5" customHeight="1">
      <c r="A41" s="13" t="s">
        <v>19</v>
      </c>
      <c r="B41" s="13">
        <f>SUMIF('Over 40 CUP'!C4:C50,"SMF",'Over 40 CUP'!I4:I50)</f>
        <v>205</v>
      </c>
    </row>
    <row r="42" spans="1:2" ht="13.5" customHeight="1">
      <c r="A42" s="13" t="s">
        <v>15</v>
      </c>
      <c r="B42" s="13">
        <f>SUMIF('Over 40 CUP'!C4:C50,"SML",'Over 40 CUP'!I4:I50)</f>
        <v>388</v>
      </c>
    </row>
    <row r="43" spans="1:2" ht="13.5" customHeight="1">
      <c r="A43" s="13" t="s">
        <v>6</v>
      </c>
      <c r="B43" s="13">
        <f>SUMIF('Over 40 CUP'!C4:C50,"SVEMO",'Over 40 CUP'!I4:I50)</f>
        <v>0</v>
      </c>
    </row>
  </sheetData>
  <mergeCells count="1">
    <mergeCell ref="A1:B1"/>
  </mergeCells>
  <pageMargins left="0" right="0" top="0" bottom="0" header="0" footer="0"/>
  <pageSetup scale="81" orientation="portrait"/>
  <headerFooter>
    <oddFooter>&amp;"Helvetica,Regular"&amp;11&amp;P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58"/>
  <sheetViews>
    <sheetView showGridLines="0" workbookViewId="0">
      <selection activeCell="E16" sqref="E16"/>
    </sheetView>
  </sheetViews>
  <sheetFormatPr defaultColWidth="4.07421875" defaultRowHeight="13.5" customHeight="1"/>
  <cols>
    <col min="1" max="1" width="4.07421875" style="13" customWidth="1"/>
    <col min="2" max="2" width="23.3828125" style="13" customWidth="1"/>
    <col min="3" max="3" width="6.61328125" style="13" customWidth="1"/>
    <col min="4" max="4" width="7.61328125" style="13" customWidth="1"/>
    <col min="5" max="5" width="9.69140625" style="13" customWidth="1"/>
    <col min="6" max="6" width="9.4609375" style="13" customWidth="1"/>
    <col min="7" max="7" width="9.61328125" style="13" customWidth="1"/>
    <col min="8" max="8" width="9.4609375" style="13" customWidth="1"/>
    <col min="9" max="9" width="5.23046875" style="13" hidden="1" customWidth="1"/>
    <col min="10" max="10" width="4.921875" style="13" customWidth="1"/>
    <col min="11" max="11" width="5" style="13" customWidth="1"/>
    <col min="12" max="255" width="4.07421875" style="13" customWidth="1"/>
    <col min="256" max="16384" width="4.07421875" style="1"/>
  </cols>
  <sheetData>
    <row r="1" spans="1:11" ht="35.4" customHeight="1">
      <c r="A1" s="136" t="s">
        <v>72</v>
      </c>
      <c r="B1" s="137"/>
      <c r="C1" s="137"/>
      <c r="D1" s="137"/>
      <c r="E1" s="137"/>
      <c r="F1" s="137"/>
      <c r="G1" s="137"/>
      <c r="H1" s="137"/>
      <c r="I1" s="137"/>
    </row>
    <row r="2" spans="1:11" ht="24.75" customHeight="1">
      <c r="A2" s="138" t="s">
        <v>1</v>
      </c>
      <c r="B2" s="68" t="s">
        <v>2</v>
      </c>
      <c r="C2" s="68" t="s">
        <v>3</v>
      </c>
      <c r="D2" s="68" t="s">
        <v>4</v>
      </c>
      <c r="E2" s="61" t="s">
        <v>73</v>
      </c>
      <c r="F2" s="62">
        <v>42854</v>
      </c>
      <c r="G2" s="62">
        <v>42855</v>
      </c>
      <c r="H2" s="62">
        <v>42953</v>
      </c>
      <c r="I2" s="69"/>
    </row>
    <row r="3" spans="1:11" ht="33" customHeight="1">
      <c r="A3" s="139"/>
      <c r="B3" s="70"/>
      <c r="C3" s="70"/>
      <c r="D3" s="70"/>
      <c r="E3" s="64" t="s">
        <v>67</v>
      </c>
      <c r="F3" s="65" t="s">
        <v>68</v>
      </c>
      <c r="G3" s="65" t="s">
        <v>68</v>
      </c>
      <c r="H3" s="65" t="s">
        <v>69</v>
      </c>
      <c r="I3" s="69" t="s">
        <v>5</v>
      </c>
    </row>
    <row r="4" spans="1:11" ht="17.100000000000001" customHeight="1">
      <c r="A4" s="71">
        <v>1</v>
      </c>
      <c r="B4" s="114" t="s">
        <v>219</v>
      </c>
      <c r="C4" s="47" t="s">
        <v>23</v>
      </c>
      <c r="D4" s="50" t="s">
        <v>104</v>
      </c>
      <c r="E4" s="48">
        <v>100</v>
      </c>
      <c r="F4" s="48">
        <v>70</v>
      </c>
      <c r="G4" s="48">
        <v>70</v>
      </c>
      <c r="H4" s="48"/>
      <c r="I4" s="17">
        <f>SUM(F4:H4)</f>
        <v>140</v>
      </c>
    </row>
    <row r="5" spans="1:11" ht="17.100000000000001" customHeight="1">
      <c r="A5" s="71">
        <v>2</v>
      </c>
      <c r="B5" s="114" t="s">
        <v>235</v>
      </c>
      <c r="C5" s="22" t="s">
        <v>20</v>
      </c>
      <c r="D5" s="22" t="s">
        <v>104</v>
      </c>
      <c r="E5" s="21"/>
      <c r="F5" s="16">
        <v>100</v>
      </c>
      <c r="G5" s="16">
        <v>100</v>
      </c>
      <c r="H5" s="16"/>
      <c r="I5" s="17">
        <f>SUM(F5:H5)</f>
        <v>200</v>
      </c>
    </row>
    <row r="6" spans="1:11" ht="17.100000000000001" customHeight="1">
      <c r="A6" s="71">
        <v>3</v>
      </c>
      <c r="B6" s="115" t="s">
        <v>236</v>
      </c>
      <c r="C6" s="15" t="s">
        <v>20</v>
      </c>
      <c r="D6" s="15" t="s">
        <v>86</v>
      </c>
      <c r="E6" s="16"/>
      <c r="F6" s="16">
        <v>85</v>
      </c>
      <c r="G6" s="16">
        <v>85</v>
      </c>
      <c r="H6" s="16"/>
      <c r="I6" s="17">
        <f>SUM(F6:H6)</f>
        <v>170</v>
      </c>
      <c r="K6" s="14"/>
    </row>
    <row r="7" spans="1:11" ht="17.100000000000001" customHeight="1">
      <c r="A7" s="71">
        <v>4</v>
      </c>
      <c r="B7" s="114"/>
      <c r="C7" s="15"/>
      <c r="D7" s="18"/>
      <c r="E7" s="16"/>
      <c r="F7" s="16"/>
      <c r="G7" s="16"/>
      <c r="H7" s="16"/>
      <c r="I7" s="17">
        <f>SUM(F7:H7)</f>
        <v>0</v>
      </c>
    </row>
    <row r="8" spans="1:11" ht="17.100000000000001" customHeight="1">
      <c r="A8" s="71">
        <v>5</v>
      </c>
      <c r="B8" s="114"/>
      <c r="C8" s="15"/>
      <c r="D8" s="18"/>
      <c r="E8" s="16"/>
      <c r="F8" s="16"/>
      <c r="G8" s="16"/>
      <c r="H8" s="16"/>
      <c r="I8" s="17">
        <f>SUM(F8:H8)</f>
        <v>0</v>
      </c>
    </row>
    <row r="9" spans="1:11" ht="17.100000000000001" customHeight="1">
      <c r="A9" s="71">
        <v>6</v>
      </c>
      <c r="B9" s="114"/>
      <c r="C9" s="15"/>
      <c r="D9" s="18"/>
      <c r="E9" s="16"/>
      <c r="F9" s="16"/>
      <c r="G9" s="16"/>
      <c r="H9" s="16"/>
      <c r="I9" s="17">
        <f>SUM(G9:H9)</f>
        <v>0</v>
      </c>
    </row>
    <row r="10" spans="1:11" ht="17.100000000000001" customHeight="1">
      <c r="A10" s="71">
        <v>7</v>
      </c>
      <c r="B10" s="114"/>
      <c r="C10" s="15"/>
      <c r="D10" s="18"/>
      <c r="E10" s="16"/>
      <c r="F10" s="16"/>
      <c r="G10" s="16"/>
      <c r="H10" s="16"/>
      <c r="I10" s="17">
        <f>SUM(G10:H10)</f>
        <v>0</v>
      </c>
    </row>
    <row r="11" spans="1:11" ht="17.100000000000001" customHeight="1">
      <c r="A11" s="71">
        <v>8</v>
      </c>
      <c r="B11" s="114"/>
      <c r="C11" s="18"/>
      <c r="D11" s="18"/>
      <c r="E11" s="16"/>
      <c r="F11" s="16"/>
      <c r="G11" s="16"/>
      <c r="H11" s="16"/>
      <c r="I11" s="17">
        <f>SUM(G11:H11)</f>
        <v>0</v>
      </c>
      <c r="K11" s="14"/>
    </row>
    <row r="12" spans="1:11" ht="17.100000000000001" customHeight="1">
      <c r="A12" s="71">
        <v>9</v>
      </c>
      <c r="B12" s="114"/>
      <c r="C12" s="15"/>
      <c r="D12" s="18"/>
      <c r="E12" s="16"/>
      <c r="F12" s="16"/>
      <c r="G12" s="16"/>
      <c r="H12" s="16"/>
      <c r="I12" s="17">
        <f>SUM(G12:H12)</f>
        <v>0</v>
      </c>
    </row>
    <row r="13" spans="1:11" ht="17.100000000000001" customHeight="1">
      <c r="A13" s="71">
        <v>10</v>
      </c>
      <c r="B13" s="114"/>
      <c r="C13" s="15"/>
      <c r="D13" s="18"/>
      <c r="E13" s="16"/>
      <c r="F13" s="16"/>
      <c r="G13" s="16"/>
      <c r="H13" s="16"/>
      <c r="I13" s="17">
        <f>SUM(G13:H13)</f>
        <v>0</v>
      </c>
    </row>
    <row r="14" spans="1:11" ht="17.100000000000001" customHeight="1">
      <c r="A14" s="71">
        <v>11</v>
      </c>
      <c r="B14" s="114"/>
      <c r="C14" s="18"/>
      <c r="D14" s="18"/>
      <c r="E14" s="16"/>
      <c r="F14" s="16"/>
      <c r="G14" s="16"/>
      <c r="H14" s="16"/>
      <c r="I14" s="17">
        <f t="shared" ref="I14:I31" si="0">SUM(F14:H14)</f>
        <v>0</v>
      </c>
    </row>
    <row r="15" spans="1:11" ht="17.100000000000001" customHeight="1">
      <c r="A15" s="71">
        <v>12</v>
      </c>
      <c r="B15" s="114"/>
      <c r="C15" s="15"/>
      <c r="D15" s="18"/>
      <c r="E15" s="16"/>
      <c r="F15" s="16"/>
      <c r="G15" s="16"/>
      <c r="H15" s="16"/>
      <c r="I15" s="17">
        <f t="shared" si="0"/>
        <v>0</v>
      </c>
    </row>
    <row r="16" spans="1:11" ht="17.100000000000001" customHeight="1">
      <c r="A16" s="71">
        <v>13</v>
      </c>
      <c r="B16" s="114"/>
      <c r="C16" s="15"/>
      <c r="D16" s="18"/>
      <c r="E16" s="16"/>
      <c r="F16" s="16"/>
      <c r="G16" s="16"/>
      <c r="H16" s="16"/>
      <c r="I16" s="17">
        <f t="shared" si="0"/>
        <v>0</v>
      </c>
    </row>
    <row r="17" spans="1:9" ht="17.100000000000001" customHeight="1">
      <c r="A17" s="71">
        <v>14</v>
      </c>
      <c r="B17" s="114"/>
      <c r="C17" s="15"/>
      <c r="D17" s="15"/>
      <c r="E17" s="16"/>
      <c r="F17" s="16"/>
      <c r="G17" s="16"/>
      <c r="H17" s="16"/>
      <c r="I17" s="17">
        <f t="shared" si="0"/>
        <v>0</v>
      </c>
    </row>
    <row r="18" spans="1:9" ht="17.100000000000001" customHeight="1">
      <c r="A18" s="71">
        <v>15</v>
      </c>
      <c r="B18" s="114"/>
      <c r="C18" s="15"/>
      <c r="D18" s="18"/>
      <c r="E18" s="16"/>
      <c r="F18" s="16"/>
      <c r="G18" s="16"/>
      <c r="H18" s="16"/>
      <c r="I18" s="17">
        <f t="shared" si="0"/>
        <v>0</v>
      </c>
    </row>
    <row r="19" spans="1:9" ht="17.100000000000001" customHeight="1">
      <c r="A19" s="71">
        <v>16</v>
      </c>
      <c r="B19" s="114"/>
      <c r="C19" s="18"/>
      <c r="D19" s="18"/>
      <c r="E19" s="16"/>
      <c r="F19" s="16"/>
      <c r="G19" s="16"/>
      <c r="H19" s="16"/>
      <c r="I19" s="17">
        <f t="shared" si="0"/>
        <v>0</v>
      </c>
    </row>
    <row r="20" spans="1:9" ht="17.100000000000001" customHeight="1">
      <c r="A20" s="71">
        <v>17</v>
      </c>
      <c r="B20" s="114"/>
      <c r="C20" s="15"/>
      <c r="D20" s="18"/>
      <c r="E20" s="16"/>
      <c r="F20" s="16"/>
      <c r="G20" s="16"/>
      <c r="H20" s="16"/>
      <c r="I20" s="17">
        <f t="shared" si="0"/>
        <v>0</v>
      </c>
    </row>
    <row r="21" spans="1:9" ht="17.100000000000001" customHeight="1">
      <c r="A21" s="71">
        <v>18</v>
      </c>
      <c r="B21" s="114"/>
      <c r="C21" s="15"/>
      <c r="D21" s="18"/>
      <c r="E21" s="16"/>
      <c r="F21" s="16"/>
      <c r="G21" s="16"/>
      <c r="H21" s="16"/>
      <c r="I21" s="17">
        <f t="shared" si="0"/>
        <v>0</v>
      </c>
    </row>
    <row r="22" spans="1:9" ht="17.100000000000001" customHeight="1">
      <c r="A22" s="71">
        <v>19</v>
      </c>
      <c r="B22" s="114"/>
      <c r="C22" s="15"/>
      <c r="D22" s="18"/>
      <c r="E22" s="16"/>
      <c r="F22" s="16"/>
      <c r="G22" s="16"/>
      <c r="H22" s="16"/>
      <c r="I22" s="17">
        <f t="shared" si="0"/>
        <v>0</v>
      </c>
    </row>
    <row r="23" spans="1:9" ht="17.100000000000001" customHeight="1">
      <c r="A23" s="71">
        <v>20</v>
      </c>
      <c r="B23" s="114"/>
      <c r="C23" s="18"/>
      <c r="D23" s="18"/>
      <c r="E23" s="16"/>
      <c r="F23" s="16"/>
      <c r="G23" s="16"/>
      <c r="H23" s="16"/>
      <c r="I23" s="17">
        <f t="shared" si="0"/>
        <v>0</v>
      </c>
    </row>
    <row r="24" spans="1:9" ht="17.100000000000001" customHeight="1">
      <c r="A24" s="71">
        <v>21</v>
      </c>
      <c r="B24" s="114"/>
      <c r="C24" s="18"/>
      <c r="D24" s="18"/>
      <c r="E24" s="16"/>
      <c r="F24" s="16"/>
      <c r="G24" s="16"/>
      <c r="H24" s="16"/>
      <c r="I24" s="17">
        <f t="shared" si="0"/>
        <v>0</v>
      </c>
    </row>
    <row r="25" spans="1:9" ht="17.100000000000001" customHeight="1">
      <c r="A25" s="71">
        <v>22</v>
      </c>
      <c r="B25" s="114"/>
      <c r="C25" s="18"/>
      <c r="D25" s="18"/>
      <c r="E25" s="16"/>
      <c r="F25" s="16"/>
      <c r="G25" s="16"/>
      <c r="H25" s="16"/>
      <c r="I25" s="17">
        <f t="shared" si="0"/>
        <v>0</v>
      </c>
    </row>
    <row r="26" spans="1:9" ht="17.100000000000001" customHeight="1">
      <c r="A26" s="71">
        <v>23</v>
      </c>
      <c r="B26" s="114"/>
      <c r="C26" s="18"/>
      <c r="D26" s="18"/>
      <c r="E26" s="16"/>
      <c r="F26" s="16"/>
      <c r="G26" s="16"/>
      <c r="H26" s="16"/>
      <c r="I26" s="17">
        <f t="shared" si="0"/>
        <v>0</v>
      </c>
    </row>
    <row r="27" spans="1:9" ht="17.100000000000001" customHeight="1">
      <c r="A27" s="71">
        <v>24</v>
      </c>
      <c r="B27" s="114"/>
      <c r="C27" s="18"/>
      <c r="D27" s="18"/>
      <c r="E27" s="16"/>
      <c r="F27" s="16"/>
      <c r="G27" s="16"/>
      <c r="H27" s="16"/>
      <c r="I27" s="17">
        <f t="shared" si="0"/>
        <v>0</v>
      </c>
    </row>
    <row r="28" spans="1:9" ht="17.100000000000001" customHeight="1">
      <c r="A28" s="71">
        <v>25</v>
      </c>
      <c r="B28" s="114"/>
      <c r="C28" s="18"/>
      <c r="D28" s="18"/>
      <c r="E28" s="16"/>
      <c r="F28" s="16"/>
      <c r="G28" s="16"/>
      <c r="H28" s="16"/>
      <c r="I28" s="17">
        <f t="shared" si="0"/>
        <v>0</v>
      </c>
    </row>
    <row r="29" spans="1:9" ht="17.100000000000001" customHeight="1">
      <c r="A29" s="71">
        <v>26</v>
      </c>
      <c r="B29" s="114"/>
      <c r="C29" s="18"/>
      <c r="D29" s="18"/>
      <c r="E29" s="16"/>
      <c r="F29" s="16"/>
      <c r="G29" s="16"/>
      <c r="H29" s="16"/>
      <c r="I29" s="17">
        <f t="shared" si="0"/>
        <v>0</v>
      </c>
    </row>
    <row r="30" spans="1:9" ht="17.100000000000001" customHeight="1">
      <c r="A30" s="71">
        <v>27</v>
      </c>
      <c r="B30" s="114"/>
      <c r="C30" s="18"/>
      <c r="D30" s="18"/>
      <c r="E30" s="16"/>
      <c r="F30" s="16"/>
      <c r="G30" s="16"/>
      <c r="H30" s="16"/>
      <c r="I30" s="17">
        <f t="shared" si="0"/>
        <v>0</v>
      </c>
    </row>
    <row r="31" spans="1:9" ht="17.100000000000001" customHeight="1">
      <c r="A31" s="71">
        <v>28</v>
      </c>
      <c r="B31" s="114"/>
      <c r="C31" s="18"/>
      <c r="D31" s="18"/>
      <c r="E31" s="16"/>
      <c r="F31" s="16"/>
      <c r="G31" s="16"/>
      <c r="H31" s="16"/>
      <c r="I31" s="17">
        <f t="shared" si="0"/>
        <v>0</v>
      </c>
    </row>
    <row r="32" spans="1:9" ht="17.100000000000001" customHeight="1">
      <c r="A32" s="71">
        <v>29</v>
      </c>
      <c r="B32" s="114"/>
      <c r="C32" s="18"/>
      <c r="D32" s="18"/>
      <c r="E32" s="16"/>
      <c r="F32" s="16"/>
      <c r="G32" s="16"/>
      <c r="H32" s="16"/>
      <c r="I32" s="17">
        <f>SUM(G32:H32)</f>
        <v>0</v>
      </c>
    </row>
    <row r="33" spans="1:9" ht="17.100000000000001" customHeight="1">
      <c r="A33" s="71">
        <v>30</v>
      </c>
      <c r="B33" s="114"/>
      <c r="C33" s="18"/>
      <c r="D33" s="18"/>
      <c r="E33" s="16"/>
      <c r="F33" s="16"/>
      <c r="G33" s="16"/>
      <c r="H33" s="16"/>
      <c r="I33" s="17">
        <f>SUM(G33:H33)</f>
        <v>0</v>
      </c>
    </row>
    <row r="34" spans="1:9" ht="14.1" customHeight="1">
      <c r="A34" s="71">
        <v>31</v>
      </c>
      <c r="B34" s="114"/>
      <c r="C34" s="18"/>
      <c r="D34" s="18"/>
      <c r="E34" s="16"/>
      <c r="F34" s="16"/>
      <c r="G34" s="16"/>
      <c r="H34" s="16"/>
      <c r="I34" s="28"/>
    </row>
    <row r="35" spans="1:9" ht="14.1" customHeight="1">
      <c r="A35" s="71">
        <v>32</v>
      </c>
      <c r="B35" s="114"/>
      <c r="C35" s="18"/>
      <c r="D35" s="18"/>
      <c r="E35" s="16"/>
      <c r="F35" s="16"/>
      <c r="G35" s="16"/>
      <c r="H35" s="16"/>
      <c r="I35" s="28"/>
    </row>
    <row r="36" spans="1:9" ht="14.1" customHeight="1">
      <c r="A36" s="71">
        <v>33</v>
      </c>
      <c r="B36" s="114"/>
      <c r="C36" s="18"/>
      <c r="D36" s="18"/>
      <c r="E36" s="16"/>
      <c r="F36" s="16"/>
      <c r="G36" s="16"/>
      <c r="H36" s="16"/>
      <c r="I36" s="28"/>
    </row>
    <row r="37" spans="1:9" ht="14.1" customHeight="1">
      <c r="A37" s="71">
        <v>34</v>
      </c>
      <c r="B37" s="114"/>
      <c r="C37" s="18"/>
      <c r="D37" s="18"/>
      <c r="E37" s="16"/>
      <c r="F37" s="16"/>
      <c r="G37" s="16"/>
      <c r="H37" s="16"/>
      <c r="I37" s="28"/>
    </row>
    <row r="38" spans="1:9" ht="14.1" customHeight="1">
      <c r="A38" s="71">
        <v>35</v>
      </c>
      <c r="B38" s="114"/>
      <c r="C38" s="18"/>
      <c r="D38" s="18"/>
      <c r="E38" s="16"/>
      <c r="F38" s="16"/>
      <c r="G38" s="16"/>
      <c r="H38" s="16"/>
      <c r="I38" s="28"/>
    </row>
    <row r="39" spans="1:9" ht="14.1" customHeight="1">
      <c r="A39" s="71">
        <v>36</v>
      </c>
      <c r="B39" s="114"/>
      <c r="C39" s="18"/>
      <c r="D39" s="18"/>
      <c r="E39" s="16"/>
      <c r="F39" s="16"/>
      <c r="G39" s="16"/>
      <c r="H39" s="16"/>
      <c r="I39" s="28"/>
    </row>
    <row r="40" spans="1:9" ht="14.1" customHeight="1">
      <c r="A40" s="71">
        <v>37</v>
      </c>
      <c r="B40" s="114"/>
      <c r="C40" s="18"/>
      <c r="D40" s="18"/>
      <c r="E40" s="16"/>
      <c r="F40" s="16"/>
      <c r="G40" s="16"/>
      <c r="H40" s="16"/>
      <c r="I40" s="28"/>
    </row>
    <row r="41" spans="1:9" ht="14.1" customHeight="1">
      <c r="A41" s="71">
        <v>38</v>
      </c>
      <c r="B41" s="114"/>
      <c r="C41" s="18"/>
      <c r="D41" s="18"/>
      <c r="E41" s="16"/>
      <c r="F41" s="16"/>
      <c r="G41" s="16"/>
      <c r="H41" s="16"/>
      <c r="I41" s="28"/>
    </row>
    <row r="42" spans="1:9" ht="14.1" customHeight="1">
      <c r="A42" s="71">
        <v>39</v>
      </c>
      <c r="B42" s="114"/>
      <c r="C42" s="18"/>
      <c r="D42" s="18"/>
      <c r="E42" s="16"/>
      <c r="F42" s="16"/>
      <c r="G42" s="16"/>
      <c r="H42" s="16"/>
      <c r="I42" s="28"/>
    </row>
    <row r="43" spans="1:9" ht="14.1" customHeight="1">
      <c r="A43" s="71">
        <v>40</v>
      </c>
      <c r="B43" s="114"/>
      <c r="C43" s="18"/>
      <c r="D43" s="18"/>
      <c r="E43" s="16"/>
      <c r="F43" s="16"/>
      <c r="G43" s="16"/>
      <c r="H43" s="16"/>
      <c r="I43" s="28"/>
    </row>
    <row r="44" spans="1:9" ht="14.1" customHeight="1">
      <c r="A44" s="71">
        <v>41</v>
      </c>
      <c r="B44" s="114"/>
      <c r="C44" s="18"/>
      <c r="D44" s="18"/>
      <c r="E44" s="16"/>
      <c r="F44" s="16"/>
      <c r="G44" s="16"/>
      <c r="H44" s="16"/>
      <c r="I44" s="28"/>
    </row>
    <row r="45" spans="1:9" ht="14.1" customHeight="1">
      <c r="A45" s="71">
        <v>42</v>
      </c>
      <c r="B45" s="114"/>
      <c r="C45" s="18"/>
      <c r="D45" s="18"/>
      <c r="E45" s="16"/>
      <c r="F45" s="16"/>
      <c r="G45" s="16"/>
      <c r="H45" s="16"/>
      <c r="I45" s="28"/>
    </row>
    <row r="46" spans="1:9" ht="14.1" customHeight="1">
      <c r="A46" s="71">
        <v>43</v>
      </c>
      <c r="B46" s="114"/>
      <c r="C46" s="18"/>
      <c r="D46" s="18"/>
      <c r="E46" s="16"/>
      <c r="F46" s="16"/>
      <c r="G46" s="16"/>
      <c r="H46" s="16"/>
      <c r="I46" s="28"/>
    </row>
    <row r="47" spans="1:9" ht="14.1" customHeight="1">
      <c r="A47" s="71">
        <v>44</v>
      </c>
      <c r="B47" s="114"/>
      <c r="C47" s="18"/>
      <c r="D47" s="18"/>
      <c r="E47" s="16"/>
      <c r="F47" s="16"/>
      <c r="G47" s="16"/>
      <c r="H47" s="16"/>
      <c r="I47" s="28"/>
    </row>
    <row r="48" spans="1:9" ht="14.1" customHeight="1">
      <c r="A48" s="71">
        <v>45</v>
      </c>
      <c r="B48" s="114"/>
      <c r="C48" s="18"/>
      <c r="D48" s="18"/>
      <c r="E48" s="16"/>
      <c r="F48" s="16"/>
      <c r="G48" s="16"/>
      <c r="H48" s="16"/>
      <c r="I48" s="28"/>
    </row>
    <row r="49" spans="1:9" ht="14.1" customHeight="1">
      <c r="A49" s="71">
        <v>46</v>
      </c>
      <c r="B49" s="114"/>
      <c r="C49" s="18"/>
      <c r="D49" s="18"/>
      <c r="E49" s="16"/>
      <c r="F49" s="16"/>
      <c r="G49" s="16"/>
      <c r="H49" s="16"/>
      <c r="I49" s="28"/>
    </row>
    <row r="50" spans="1:9" ht="14.1" customHeight="1">
      <c r="A50" s="71">
        <v>47</v>
      </c>
      <c r="B50" s="114"/>
      <c r="C50" s="18"/>
      <c r="D50" s="18"/>
      <c r="E50" s="16"/>
      <c r="F50" s="16"/>
      <c r="G50" s="16"/>
      <c r="H50" s="16"/>
      <c r="I50" s="28"/>
    </row>
    <row r="51" spans="1:9" ht="14.1" customHeight="1">
      <c r="A51" s="28"/>
      <c r="B51" s="32"/>
      <c r="C51" s="32"/>
      <c r="D51" s="32"/>
      <c r="E51" s="33"/>
      <c r="F51" s="33"/>
      <c r="G51" s="33"/>
      <c r="H51" s="33"/>
      <c r="I51" s="28"/>
    </row>
    <row r="52" spans="1:9" ht="14.1" customHeight="1">
      <c r="A52" s="28"/>
      <c r="B52" s="32"/>
      <c r="C52" s="32"/>
      <c r="D52" s="32"/>
      <c r="E52" s="33"/>
      <c r="F52" s="33"/>
      <c r="G52" s="33"/>
      <c r="H52" s="33"/>
      <c r="I52" s="28"/>
    </row>
    <row r="53" spans="1:9" ht="14.1" customHeight="1">
      <c r="A53" s="28"/>
      <c r="B53" s="32"/>
      <c r="C53" s="32"/>
      <c r="D53" s="32"/>
      <c r="E53" s="33"/>
      <c r="F53" s="33"/>
      <c r="G53" s="33"/>
      <c r="H53" s="33"/>
      <c r="I53" s="28"/>
    </row>
    <row r="54" spans="1:9" ht="14.1" customHeight="1">
      <c r="A54" s="28"/>
      <c r="B54" s="32"/>
      <c r="C54" s="32"/>
      <c r="D54" s="32"/>
      <c r="E54" s="33"/>
      <c r="F54" s="33"/>
      <c r="G54" s="33"/>
      <c r="H54" s="33"/>
      <c r="I54" s="28"/>
    </row>
    <row r="55" spans="1:9" ht="14.1" customHeight="1">
      <c r="A55" s="28"/>
      <c r="B55" s="32"/>
      <c r="C55" s="32"/>
      <c r="D55" s="32"/>
      <c r="E55" s="33"/>
      <c r="F55" s="33"/>
      <c r="G55" s="33"/>
      <c r="H55" s="33"/>
      <c r="I55" s="28"/>
    </row>
    <row r="56" spans="1:9" ht="14.1" customHeight="1">
      <c r="A56" s="28"/>
      <c r="B56" s="32"/>
      <c r="C56" s="32"/>
      <c r="D56" s="32"/>
      <c r="E56" s="33"/>
      <c r="F56" s="33"/>
      <c r="G56" s="33"/>
      <c r="H56" s="33"/>
      <c r="I56" s="28"/>
    </row>
    <row r="57" spans="1:9" ht="14.1" customHeight="1">
      <c r="A57" s="28"/>
      <c r="B57" s="32"/>
      <c r="C57" s="32"/>
      <c r="D57" s="32"/>
      <c r="E57" s="33"/>
      <c r="F57" s="33"/>
      <c r="G57" s="33"/>
      <c r="H57" s="33"/>
      <c r="I57" s="28"/>
    </row>
    <row r="58" spans="1:9" ht="14.1" customHeight="1">
      <c r="A58" s="28"/>
      <c r="B58" s="32"/>
      <c r="C58" s="32"/>
      <c r="D58" s="32"/>
      <c r="E58" s="33"/>
      <c r="F58" s="33"/>
      <c r="G58" s="33"/>
      <c r="H58" s="33"/>
      <c r="I58" s="28"/>
    </row>
  </sheetData>
  <sheetProtection algorithmName="SHA-512" hashValue="znJ4dV/MVCPYEZ0pG0Hqsmhb9vUu9DmOMnACau6hTCGnRaFgWgcYcK2eOTMB4RsB+TfbBm+fvZ4RbM3Pd461nQ==" saltValue="oe+KEZarkYiCU6YVMOZ04g==" spinCount="100000" sheet="1" formatColumns="0" selectLockedCells="1" sort="0"/>
  <sortState ref="B4:J22">
    <sortCondition ref="B4:B22"/>
  </sortState>
  <mergeCells count="2">
    <mergeCell ref="A1:I1"/>
    <mergeCell ref="A2:A3"/>
  </mergeCells>
  <phoneticPr fontId="17" type="noConversion"/>
  <pageMargins left="0" right="0" top="0" bottom="0" header="0" footer="0"/>
  <pageSetup scale="81" orientation="portrait"/>
  <headerFooter>
    <oddFooter>&amp;"Helvetica,Regular"&amp;11&amp;P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43"/>
  <sheetViews>
    <sheetView showGridLines="0" workbookViewId="0">
      <selection activeCell="B28" sqref="B28"/>
    </sheetView>
  </sheetViews>
  <sheetFormatPr defaultColWidth="6.61328125" defaultRowHeight="13.5" customHeight="1"/>
  <cols>
    <col min="1" max="256" width="6.61328125" style="13" customWidth="1"/>
    <col min="257" max="16384" width="6.61328125" style="1"/>
  </cols>
  <sheetData>
    <row r="1" spans="1:2" ht="27.9" customHeight="1">
      <c r="A1" s="125" t="s">
        <v>58</v>
      </c>
      <c r="B1" s="126"/>
    </row>
    <row r="2" spans="1:2" ht="14.1" customHeight="1">
      <c r="A2" s="5" t="s">
        <v>27</v>
      </c>
      <c r="B2" s="5" t="s">
        <v>13</v>
      </c>
    </row>
    <row r="3" spans="1:2" ht="14.1" customHeight="1">
      <c r="A3" s="13" t="s">
        <v>9</v>
      </c>
      <c r="B3" s="13">
        <f>SUMIF('EC International I'!C9:C58,"ACCR",'EC International I'!I4:I58)</f>
        <v>0</v>
      </c>
    </row>
    <row r="4" spans="1:2" ht="14.1" customHeight="1">
      <c r="A4" s="13" t="s">
        <v>14</v>
      </c>
      <c r="B4" s="13">
        <f>SUMIF('EC International I'!C9:C58,"ACU",'EC International I'!I4:I58)</f>
        <v>0</v>
      </c>
    </row>
    <row r="5" spans="1:2" ht="14.1" customHeight="1">
      <c r="A5" s="13" t="s">
        <v>37</v>
      </c>
      <c r="B5" s="13">
        <f>SUMIF('EC International I'!C9:C58,"AMA",'EC International I'!I4:I58)</f>
        <v>0</v>
      </c>
    </row>
    <row r="6" spans="1:2" ht="14.1" customHeight="1">
      <c r="A6" s="13" t="s">
        <v>38</v>
      </c>
      <c r="B6" s="13">
        <f>SUMIF('EC International I'!C9:C58,"AMOTOE",'EC International I'!I4:I58)</f>
        <v>0</v>
      </c>
    </row>
    <row r="7" spans="1:2" ht="14.1" customHeight="1">
      <c r="A7" s="13" t="s">
        <v>63</v>
      </c>
      <c r="B7" s="13">
        <f>SUMIF('EC International I'!C9:C58,"AMZS",'EC International I'!I4:I58)</f>
        <v>0</v>
      </c>
    </row>
    <row r="8" spans="1:2" ht="14.1" customHeight="1">
      <c r="A8" s="13" t="s">
        <v>39</v>
      </c>
      <c r="B8" s="13">
        <f>SUMIF('EC International I'!C9:C58,"BFMS",'EC International I'!I4:I58)</f>
        <v>0</v>
      </c>
    </row>
    <row r="9" spans="1:2" ht="14.1" customHeight="1">
      <c r="A9" s="13" t="s">
        <v>40</v>
      </c>
      <c r="B9" s="14">
        <f>SUMIF('EC International I'!C9:C58,"BIHAMK",'EC International I'!I4:I58)</f>
        <v>0</v>
      </c>
    </row>
    <row r="10" spans="1:2" ht="14.1" customHeight="1">
      <c r="A10" s="13" t="s">
        <v>41</v>
      </c>
      <c r="B10" s="13">
        <f>SUMIF('EC International I'!C9:C58,"BMF",'EC International I'!I4:I58)</f>
        <v>0</v>
      </c>
    </row>
    <row r="11" spans="1:2" ht="14.1" customHeight="1">
      <c r="A11" s="13" t="s">
        <v>42</v>
      </c>
      <c r="B11" s="13">
        <f>SUMIF('EC International I'!C9:C58,"CMA",'EC International I'!I4:I58)</f>
        <v>0</v>
      </c>
    </row>
    <row r="12" spans="1:2" ht="13.5" customHeight="1">
      <c r="A12" s="13" t="s">
        <v>25</v>
      </c>
      <c r="B12" s="13">
        <f>SUMIF('EC International I'!C9:C58,"CTM",'EC International I'!I4:I58)</f>
        <v>0</v>
      </c>
    </row>
    <row r="13" spans="1:2" ht="13.5" customHeight="1">
      <c r="A13" s="13" t="s">
        <v>43</v>
      </c>
      <c r="B13" s="13">
        <f>SUMIF('EC International I'!C9:C58,"CYMF",'EC International I'!I4:I58)</f>
        <v>0</v>
      </c>
    </row>
    <row r="14" spans="1:2" ht="13.5" customHeight="1">
      <c r="A14" s="13" t="s">
        <v>11</v>
      </c>
      <c r="B14" s="13">
        <f>SUMIF('EC International I'!C9:C58,"DMSB",'EC International I'!I4:I58)</f>
        <v>0</v>
      </c>
    </row>
    <row r="15" spans="1:2" ht="13.5" customHeight="1">
      <c r="A15" s="13" t="s">
        <v>23</v>
      </c>
      <c r="B15" s="13">
        <f>SUMIF('EC International I'!C9:C58,"DMU",'EC International I'!I4:I58)</f>
        <v>0</v>
      </c>
    </row>
    <row r="16" spans="1:2" ht="13.5" customHeight="1">
      <c r="A16" s="13" t="s">
        <v>22</v>
      </c>
      <c r="B16" s="13">
        <f>SUMIF('EC International I'!C9:C58,"EMF",'EC International I'!I4:I58)</f>
        <v>0</v>
      </c>
    </row>
    <row r="17" spans="1:2" ht="13.5" customHeight="1">
      <c r="A17" s="13" t="s">
        <v>16</v>
      </c>
      <c r="B17" s="13">
        <f>SUMIF('EC International I'!C9:C58,"FFM",'EC International I'!I4:I58)</f>
        <v>0</v>
      </c>
    </row>
    <row r="18" spans="1:2" ht="13.5" customHeight="1">
      <c r="A18" s="13" t="s">
        <v>44</v>
      </c>
      <c r="B18" s="13">
        <f>SUMIF('EC International I'!C9:C58,"FMA",'EC International I'!I4:I58)</f>
        <v>0</v>
      </c>
    </row>
    <row r="19" spans="1:2" ht="13.5" customHeight="1">
      <c r="A19" s="13" t="s">
        <v>20</v>
      </c>
      <c r="B19" s="13">
        <f>SUMIF('EC International I'!C9:C58,"FMB",'EC International I'!I4:I58)</f>
        <v>0</v>
      </c>
    </row>
    <row r="20" spans="1:2" ht="13.5" customHeight="1">
      <c r="A20" s="13" t="s">
        <v>7</v>
      </c>
      <c r="B20" s="13">
        <f>SUMIF('EC International I'!C9:C58,"FMI",'EC International I'!I4:I58)</f>
        <v>0</v>
      </c>
    </row>
    <row r="21" spans="1:2" ht="13.5" customHeight="1">
      <c r="A21" s="13" t="s">
        <v>45</v>
      </c>
      <c r="B21" s="13">
        <f>SUMIF('EC International I'!C9:C58,"FMP",'EC International I'!I4:I58)</f>
        <v>0</v>
      </c>
    </row>
    <row r="22" spans="1:2" ht="13.5" customHeight="1">
      <c r="A22" s="13" t="s">
        <v>46</v>
      </c>
      <c r="B22" s="13">
        <f>SUMIF('EC International I'!C9:C58,"FMRM",'EC International I'!I4:I58)</f>
        <v>0</v>
      </c>
    </row>
    <row r="23" spans="1:2" ht="13.5" customHeight="1">
      <c r="A23" s="13" t="s">
        <v>47</v>
      </c>
      <c r="B23" s="13">
        <f>SUMIF('EC International I'!C9:C58,"FMS",'EC International I'!I4:I58)</f>
        <v>0</v>
      </c>
    </row>
    <row r="24" spans="1:2" ht="13.5" customHeight="1">
      <c r="A24" s="13" t="s">
        <v>48</v>
      </c>
      <c r="B24" s="13">
        <f>SUMIF('EC International I'!C9:C58,"FMU",'EC International I'!I4:I58)</f>
        <v>0</v>
      </c>
    </row>
    <row r="25" spans="1:2" ht="13.5" customHeight="1">
      <c r="A25" s="13" t="s">
        <v>49</v>
      </c>
      <c r="B25" s="13">
        <f>SUMIF('EC International I'!C9:C58,"FRM",'EC International I'!I4:I58)</f>
        <v>0</v>
      </c>
    </row>
    <row r="26" spans="1:2" ht="13.5" customHeight="1">
      <c r="A26" s="13" t="s">
        <v>17</v>
      </c>
      <c r="B26" s="13">
        <f>SUMIF('EC International I'!C9:C58,"KNMV",'EC International I'!I4:I58)</f>
        <v>0</v>
      </c>
    </row>
    <row r="27" spans="1:2" ht="13.5" customHeight="1">
      <c r="A27" s="13" t="s">
        <v>64</v>
      </c>
      <c r="B27" s="13">
        <f>SUMIF('EC International I'!C9:C58,"LaMSF",'EC International I'!I4:I58)</f>
        <v>0</v>
      </c>
    </row>
    <row r="28" spans="1:2" ht="13.5" customHeight="1">
      <c r="A28" s="13" t="s">
        <v>50</v>
      </c>
      <c r="B28" s="13">
        <f>SUMIF('EC International I'!C9:C58,"LMSF",'EC International I'!I4:I58)</f>
        <v>0</v>
      </c>
    </row>
    <row r="29" spans="1:2" ht="13.5" customHeight="1">
      <c r="A29" s="13" t="s">
        <v>24</v>
      </c>
      <c r="B29" s="13">
        <f>SUMIF('EC International I'!C9:C58,"MA",'EC International I'!I4:I58)</f>
        <v>0</v>
      </c>
    </row>
    <row r="30" spans="1:2" ht="13.5" customHeight="1">
      <c r="A30" s="13" t="s">
        <v>51</v>
      </c>
      <c r="B30" s="13">
        <f>SUMIF('EC International I'!C9:C58,"MAMS",'EC International I'!I4:I58)</f>
        <v>0</v>
      </c>
    </row>
    <row r="31" spans="1:2" ht="13.5" customHeight="1">
      <c r="A31" s="13" t="s">
        <v>52</v>
      </c>
      <c r="B31" s="13">
        <f>SUMIF('EC International I'!C9:C58,"MCM",'EC International I'!I4:I58)</f>
        <v>0</v>
      </c>
    </row>
    <row r="32" spans="1:2" ht="13.5" customHeight="1">
      <c r="A32" s="13" t="s">
        <v>53</v>
      </c>
      <c r="B32" s="13">
        <f>SUMIF('EC International I'!C9:C58,"MCUI",'EC International I'!I4:I58)</f>
        <v>0</v>
      </c>
    </row>
    <row r="33" spans="1:2" ht="13.5" customHeight="1">
      <c r="A33" s="13" t="s">
        <v>54</v>
      </c>
      <c r="B33" s="13">
        <f>SUMIF('EC International I'!C9:C58,"FMJ",'EC International I'!I4:I58)</f>
        <v>0</v>
      </c>
    </row>
    <row r="34" spans="1:2" ht="13.5" customHeight="1">
      <c r="A34" s="13" t="s">
        <v>55</v>
      </c>
      <c r="B34" s="13">
        <f>SUMIF('EC International I'!C9:C58,"FMR",'EC International I'!I4:I58)</f>
        <v>0</v>
      </c>
    </row>
    <row r="35" spans="1:2" ht="13.5" customHeight="1">
      <c r="A35" s="13" t="s">
        <v>56</v>
      </c>
      <c r="B35" s="13">
        <f>SUMIF('EC International I'!C9:C58,"MSI",'EC International I'!I4:I58)</f>
        <v>0</v>
      </c>
    </row>
    <row r="36" spans="1:2" ht="13.5" customHeight="1">
      <c r="A36" s="13" t="s">
        <v>57</v>
      </c>
      <c r="B36" s="13">
        <f>SUMIF('EC International I'!C9:C58,"MUL",'EC International I'!I4:I58)</f>
        <v>0</v>
      </c>
    </row>
    <row r="37" spans="1:2" ht="13.5" customHeight="1">
      <c r="A37" s="13" t="s">
        <v>10</v>
      </c>
      <c r="B37" s="13">
        <f>SUMIF('EC International I'!C9:C58,"NMF",'EC International I'!I4:I58)</f>
        <v>0</v>
      </c>
    </row>
    <row r="38" spans="1:2" ht="13.5" customHeight="1">
      <c r="A38" s="13" t="s">
        <v>62</v>
      </c>
      <c r="B38" s="13">
        <f>SUMIF('EC International I'!C9:C58,"OSK",'EC International I'!I4:I58)</f>
        <v>0</v>
      </c>
    </row>
    <row r="39" spans="1:2" ht="13.5" customHeight="1">
      <c r="A39" s="13" t="s">
        <v>12</v>
      </c>
      <c r="B39" s="13">
        <f>SUMIF('EC International I'!C9:C58,"PZM",'EC International I'!I4:I58)</f>
        <v>0</v>
      </c>
    </row>
    <row r="40" spans="1:2" ht="13.5" customHeight="1">
      <c r="A40" s="13" t="s">
        <v>8</v>
      </c>
      <c r="B40" s="13">
        <f>SUMIF('EC International I'!C9:C58,"RFME",'EC International I'!I4:I58)</f>
        <v>0</v>
      </c>
    </row>
    <row r="41" spans="1:2" ht="13.5" customHeight="1">
      <c r="A41" s="13" t="s">
        <v>19</v>
      </c>
      <c r="B41" s="13">
        <f>SUMIF('EC International I'!C9:C58,"SMF",'EC International I'!I4:I58)</f>
        <v>0</v>
      </c>
    </row>
    <row r="42" spans="1:2" ht="13.5" customHeight="1">
      <c r="A42" s="13" t="s">
        <v>15</v>
      </c>
      <c r="B42" s="13">
        <f>SUMIF('EC International I'!C9:C58,"SML",'EC International I'!I4:I58)</f>
        <v>0</v>
      </c>
    </row>
    <row r="43" spans="1:2" ht="13.5" customHeight="1">
      <c r="A43" s="13" t="s">
        <v>6</v>
      </c>
      <c r="B43" s="13">
        <f>SUMIF('EC International I'!C9:C58,"SVEMO",'EC International I'!I4:I58)</f>
        <v>0</v>
      </c>
    </row>
  </sheetData>
  <mergeCells count="1">
    <mergeCell ref="A1:B1"/>
  </mergeCells>
  <pageMargins left="0" right="0" top="0" bottom="0" header="0" footer="0"/>
  <pageSetup scale="81" orientation="portrait"/>
  <headerFooter>
    <oddFooter>&amp;"Helvetica,Regular"&amp;11&amp;P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0"/>
  <sheetViews>
    <sheetView zoomScale="125" zoomScaleNormal="125" zoomScalePageLayoutView="125" workbookViewId="0">
      <selection activeCell="D9" sqref="D9"/>
    </sheetView>
  </sheetViews>
  <sheetFormatPr defaultColWidth="11.23046875" defaultRowHeight="16.2"/>
  <cols>
    <col min="1" max="1" width="4.07421875" customWidth="1"/>
    <col min="2" max="2" width="21.69140625" customWidth="1"/>
    <col min="3" max="3" width="6.61328125" customWidth="1"/>
    <col min="4" max="4" width="9.23046875" customWidth="1"/>
    <col min="5" max="5" width="9.4609375" customWidth="1"/>
    <col min="6" max="6" width="9" customWidth="1"/>
    <col min="7" max="7" width="9.23046875" customWidth="1"/>
    <col min="8" max="8" width="8.921875" customWidth="1"/>
    <col min="9" max="9" width="0" hidden="1" customWidth="1"/>
  </cols>
  <sheetData>
    <row r="1" spans="1:9" ht="33.9" customHeight="1">
      <c r="A1" s="136" t="s">
        <v>74</v>
      </c>
      <c r="B1" s="137"/>
      <c r="C1" s="137"/>
      <c r="D1" s="137"/>
      <c r="E1" s="137"/>
      <c r="F1" s="137"/>
      <c r="G1" s="137"/>
      <c r="H1" s="137"/>
      <c r="I1" s="137"/>
    </row>
    <row r="2" spans="1:9" ht="17.399999999999999">
      <c r="A2" s="138" t="s">
        <v>1</v>
      </c>
      <c r="B2" s="68" t="s">
        <v>2</v>
      </c>
      <c r="C2" s="68" t="s">
        <v>3</v>
      </c>
      <c r="D2" s="68" t="s">
        <v>4</v>
      </c>
      <c r="E2" s="61">
        <v>42848</v>
      </c>
      <c r="F2" s="62">
        <v>42854</v>
      </c>
      <c r="G2" s="62">
        <v>42855</v>
      </c>
      <c r="H2" s="62">
        <v>42953</v>
      </c>
      <c r="I2" s="69"/>
    </row>
    <row r="3" spans="1:9" ht="17.399999999999999">
      <c r="A3" s="139"/>
      <c r="B3" s="70"/>
      <c r="C3" s="70"/>
      <c r="D3" s="70"/>
      <c r="E3" s="64" t="s">
        <v>67</v>
      </c>
      <c r="F3" s="65" t="s">
        <v>68</v>
      </c>
      <c r="G3" s="65" t="s">
        <v>68</v>
      </c>
      <c r="H3" s="65" t="s">
        <v>69</v>
      </c>
      <c r="I3" s="69" t="s">
        <v>5</v>
      </c>
    </row>
    <row r="4" spans="1:9" ht="14.1" customHeight="1">
      <c r="A4" s="71">
        <v>1</v>
      </c>
      <c r="B4" s="115" t="s">
        <v>227</v>
      </c>
      <c r="C4" s="15" t="s">
        <v>20</v>
      </c>
      <c r="D4" s="15" t="s">
        <v>82</v>
      </c>
      <c r="E4" s="16">
        <v>40</v>
      </c>
      <c r="F4" s="16">
        <v>85</v>
      </c>
      <c r="G4" s="48">
        <v>85</v>
      </c>
      <c r="H4" s="48"/>
      <c r="I4" s="17">
        <f>SUM(G4:H4)</f>
        <v>85</v>
      </c>
    </row>
    <row r="5" spans="1:9" ht="14.1" customHeight="1">
      <c r="A5" s="71">
        <v>3</v>
      </c>
      <c r="B5" s="114" t="s">
        <v>228</v>
      </c>
      <c r="C5" s="18" t="s">
        <v>20</v>
      </c>
      <c r="D5" s="18" t="s">
        <v>150</v>
      </c>
      <c r="E5" s="16">
        <v>35</v>
      </c>
      <c r="F5" s="16">
        <v>60</v>
      </c>
      <c r="G5" s="16">
        <v>70</v>
      </c>
      <c r="H5" s="16"/>
      <c r="I5" s="17">
        <f>SUM(G5:H5)</f>
        <v>70</v>
      </c>
    </row>
    <row r="6" spans="1:9" ht="14.1" customHeight="1">
      <c r="A6" s="71">
        <v>4</v>
      </c>
      <c r="B6" s="114" t="s">
        <v>221</v>
      </c>
      <c r="C6" s="18" t="s">
        <v>17</v>
      </c>
      <c r="D6" s="18" t="s">
        <v>86</v>
      </c>
      <c r="E6" s="16">
        <v>85</v>
      </c>
      <c r="F6" s="16"/>
      <c r="G6" s="16"/>
      <c r="H6" s="16"/>
      <c r="I6" s="17">
        <f>SUM(G6:H6)</f>
        <v>0</v>
      </c>
    </row>
    <row r="7" spans="1:9" ht="14.1" customHeight="1">
      <c r="A7" s="71">
        <v>5</v>
      </c>
      <c r="B7" s="114" t="s">
        <v>226</v>
      </c>
      <c r="C7" s="18" t="s">
        <v>11</v>
      </c>
      <c r="D7" s="18" t="s">
        <v>82</v>
      </c>
      <c r="E7" s="16">
        <v>45</v>
      </c>
      <c r="F7" s="16"/>
      <c r="G7" s="16"/>
      <c r="H7" s="16"/>
      <c r="I7" s="17">
        <f>SUM(G7:H7)</f>
        <v>0</v>
      </c>
    </row>
    <row r="8" spans="1:9" ht="14.1" customHeight="1">
      <c r="A8" s="71">
        <v>6</v>
      </c>
      <c r="B8" s="115" t="s">
        <v>220</v>
      </c>
      <c r="C8" s="15" t="s">
        <v>11</v>
      </c>
      <c r="D8" s="15" t="s">
        <v>86</v>
      </c>
      <c r="E8" s="16">
        <v>100</v>
      </c>
      <c r="F8" s="16">
        <v>100</v>
      </c>
      <c r="G8" s="16">
        <v>100</v>
      </c>
      <c r="H8" s="16"/>
      <c r="I8" s="17">
        <f t="shared" ref="I8:I13" si="0">SUM(E8:H8)</f>
        <v>300</v>
      </c>
    </row>
    <row r="9" spans="1:9" ht="14.1" customHeight="1">
      <c r="A9" s="71">
        <v>8</v>
      </c>
      <c r="B9" s="115" t="s">
        <v>239</v>
      </c>
      <c r="C9" s="16" t="s">
        <v>10</v>
      </c>
      <c r="D9" s="15" t="s">
        <v>104</v>
      </c>
      <c r="E9" s="16"/>
      <c r="F9" s="16">
        <v>25</v>
      </c>
      <c r="G9" s="16">
        <v>22</v>
      </c>
      <c r="H9" s="16"/>
      <c r="I9" s="17">
        <f t="shared" si="0"/>
        <v>47</v>
      </c>
    </row>
    <row r="10" spans="1:9" ht="14.1" customHeight="1">
      <c r="A10" s="71">
        <v>10</v>
      </c>
      <c r="B10" s="114" t="s">
        <v>223</v>
      </c>
      <c r="C10" s="50" t="s">
        <v>17</v>
      </c>
      <c r="D10" s="50" t="s">
        <v>82</v>
      </c>
      <c r="E10" s="48">
        <v>60</v>
      </c>
      <c r="F10" s="16"/>
      <c r="G10" s="16"/>
      <c r="H10" s="16"/>
      <c r="I10" s="17">
        <f t="shared" si="0"/>
        <v>60</v>
      </c>
    </row>
    <row r="11" spans="1:9" ht="14.1" customHeight="1">
      <c r="A11" s="71">
        <v>11</v>
      </c>
      <c r="B11" s="114" t="s">
        <v>230</v>
      </c>
      <c r="C11" s="22" t="s">
        <v>11</v>
      </c>
      <c r="D11" s="22" t="s">
        <v>82</v>
      </c>
      <c r="E11" s="21">
        <v>25</v>
      </c>
      <c r="F11" s="16">
        <v>55</v>
      </c>
      <c r="G11" s="16">
        <v>40</v>
      </c>
      <c r="H11" s="16"/>
      <c r="I11" s="17">
        <f t="shared" si="0"/>
        <v>120</v>
      </c>
    </row>
    <row r="12" spans="1:9" ht="14.1" customHeight="1">
      <c r="A12" s="71">
        <v>12</v>
      </c>
      <c r="B12" s="114" t="s">
        <v>224</v>
      </c>
      <c r="C12" s="18" t="s">
        <v>17</v>
      </c>
      <c r="D12" s="18" t="s">
        <v>86</v>
      </c>
      <c r="E12" s="16">
        <v>55</v>
      </c>
      <c r="F12" s="16"/>
      <c r="G12" s="16"/>
      <c r="H12" s="16"/>
      <c r="I12" s="17">
        <f t="shared" si="0"/>
        <v>55</v>
      </c>
    </row>
    <row r="13" spans="1:9" ht="14.1" customHeight="1">
      <c r="A13" s="71">
        <v>13</v>
      </c>
      <c r="B13" s="116" t="s">
        <v>225</v>
      </c>
      <c r="C13" s="87" t="s">
        <v>174</v>
      </c>
      <c r="D13" s="87" t="s">
        <v>82</v>
      </c>
      <c r="E13" s="89">
        <v>50</v>
      </c>
      <c r="F13" s="89">
        <v>70</v>
      </c>
      <c r="G13" s="89">
        <v>55</v>
      </c>
      <c r="H13" s="89"/>
      <c r="I13" s="17">
        <f t="shared" si="0"/>
        <v>175</v>
      </c>
    </row>
    <row r="14" spans="1:9" ht="14.1" customHeight="1">
      <c r="A14" s="71">
        <v>15</v>
      </c>
      <c r="B14" s="114" t="s">
        <v>231</v>
      </c>
      <c r="C14" s="18" t="s">
        <v>20</v>
      </c>
      <c r="D14" s="18" t="s">
        <v>150</v>
      </c>
      <c r="E14" s="16">
        <v>20</v>
      </c>
      <c r="F14" s="16">
        <v>40</v>
      </c>
      <c r="G14" s="16">
        <v>30</v>
      </c>
      <c r="H14" s="16"/>
      <c r="I14" s="17">
        <f t="shared" ref="I14:I36" si="1">SUM(F14:H14)</f>
        <v>70</v>
      </c>
    </row>
    <row r="15" spans="1:9" ht="14.1" customHeight="1">
      <c r="A15" s="71">
        <v>16</v>
      </c>
      <c r="B15" s="115" t="s">
        <v>108</v>
      </c>
      <c r="C15" s="15" t="s">
        <v>10</v>
      </c>
      <c r="D15" s="15" t="s">
        <v>88</v>
      </c>
      <c r="E15" s="16">
        <v>22</v>
      </c>
      <c r="F15" s="16">
        <v>30</v>
      </c>
      <c r="G15" s="16">
        <v>25</v>
      </c>
      <c r="H15" s="16"/>
      <c r="I15" s="17">
        <f t="shared" si="1"/>
        <v>55</v>
      </c>
    </row>
    <row r="16" spans="1:9" ht="14.1" customHeight="1">
      <c r="A16" s="71">
        <v>17</v>
      </c>
      <c r="B16" s="114" t="s">
        <v>237</v>
      </c>
      <c r="C16" s="18" t="s">
        <v>11</v>
      </c>
      <c r="D16" s="18" t="s">
        <v>82</v>
      </c>
      <c r="E16" s="16"/>
      <c r="F16" s="16">
        <v>50</v>
      </c>
      <c r="G16" s="16">
        <v>60</v>
      </c>
      <c r="H16" s="16"/>
      <c r="I16" s="17">
        <f t="shared" si="1"/>
        <v>110</v>
      </c>
    </row>
    <row r="17" spans="1:9" ht="14.1" customHeight="1">
      <c r="A17" s="71">
        <v>18</v>
      </c>
      <c r="B17" s="114" t="s">
        <v>238</v>
      </c>
      <c r="C17" s="18" t="s">
        <v>20</v>
      </c>
      <c r="D17" s="18" t="s">
        <v>104</v>
      </c>
      <c r="E17" s="16"/>
      <c r="F17" s="16">
        <v>35</v>
      </c>
      <c r="G17" s="16">
        <v>35</v>
      </c>
      <c r="H17" s="16"/>
      <c r="I17" s="17">
        <f t="shared" si="1"/>
        <v>70</v>
      </c>
    </row>
    <row r="18" spans="1:9" ht="14.1" customHeight="1">
      <c r="A18" s="71">
        <v>19</v>
      </c>
      <c r="B18" s="114" t="s">
        <v>222</v>
      </c>
      <c r="C18" s="18" t="s">
        <v>17</v>
      </c>
      <c r="D18" s="18" t="s">
        <v>150</v>
      </c>
      <c r="E18" s="16">
        <v>70</v>
      </c>
      <c r="F18" s="16"/>
      <c r="G18" s="16"/>
      <c r="H18" s="16"/>
      <c r="I18" s="17">
        <f t="shared" si="1"/>
        <v>0</v>
      </c>
    </row>
    <row r="19" spans="1:9" ht="14.1" customHeight="1">
      <c r="A19" s="71">
        <v>20</v>
      </c>
      <c r="B19" s="114" t="s">
        <v>229</v>
      </c>
      <c r="C19" s="18" t="s">
        <v>20</v>
      </c>
      <c r="D19" s="18" t="s">
        <v>86</v>
      </c>
      <c r="E19" s="16">
        <v>30</v>
      </c>
      <c r="F19" s="16">
        <v>45</v>
      </c>
      <c r="G19" s="16">
        <v>50</v>
      </c>
      <c r="H19" s="16"/>
      <c r="I19" s="17">
        <f t="shared" si="1"/>
        <v>95</v>
      </c>
    </row>
    <row r="20" spans="1:9" ht="14.1" customHeight="1">
      <c r="A20" s="71">
        <v>21</v>
      </c>
      <c r="B20" s="117"/>
      <c r="C20" s="92"/>
      <c r="D20" s="92"/>
      <c r="E20" s="92"/>
      <c r="F20" s="92"/>
      <c r="G20" s="92"/>
      <c r="H20" s="92"/>
      <c r="I20" s="17">
        <f t="shared" si="1"/>
        <v>0</v>
      </c>
    </row>
    <row r="21" spans="1:9" ht="14.1" customHeight="1">
      <c r="A21" s="71">
        <v>22</v>
      </c>
      <c r="B21" s="114" t="s">
        <v>240</v>
      </c>
      <c r="C21" s="18" t="s">
        <v>20</v>
      </c>
      <c r="D21" s="18" t="s">
        <v>82</v>
      </c>
      <c r="E21" s="16"/>
      <c r="F21" s="16"/>
      <c r="G21" s="16">
        <v>45</v>
      </c>
      <c r="H21" s="16"/>
      <c r="I21" s="17">
        <f t="shared" si="1"/>
        <v>45</v>
      </c>
    </row>
    <row r="22" spans="1:9" ht="14.1" customHeight="1">
      <c r="A22" s="71">
        <v>23</v>
      </c>
      <c r="B22" s="114"/>
      <c r="C22" s="18"/>
      <c r="D22" s="18"/>
      <c r="E22" s="16"/>
      <c r="F22" s="16"/>
      <c r="G22" s="16"/>
      <c r="H22" s="16"/>
      <c r="I22" s="17">
        <f t="shared" si="1"/>
        <v>0</v>
      </c>
    </row>
    <row r="23" spans="1:9" ht="14.1" customHeight="1">
      <c r="A23" s="71">
        <v>24</v>
      </c>
      <c r="B23" s="115"/>
      <c r="C23" s="15"/>
      <c r="D23" s="15"/>
      <c r="E23" s="16"/>
      <c r="F23" s="16"/>
      <c r="G23" s="16"/>
      <c r="H23" s="16"/>
      <c r="I23" s="17">
        <f t="shared" si="1"/>
        <v>0</v>
      </c>
    </row>
    <row r="24" spans="1:9" ht="14.1" customHeight="1">
      <c r="A24" s="71">
        <v>25</v>
      </c>
      <c r="B24" s="114"/>
      <c r="C24" s="18"/>
      <c r="D24" s="18"/>
      <c r="E24" s="16"/>
      <c r="F24" s="16"/>
      <c r="G24" s="16"/>
      <c r="H24" s="16"/>
      <c r="I24" s="17">
        <f t="shared" si="1"/>
        <v>0</v>
      </c>
    </row>
    <row r="25" spans="1:9" ht="14.1" customHeight="1">
      <c r="A25" s="71">
        <v>26</v>
      </c>
      <c r="B25" s="117"/>
      <c r="C25" s="92"/>
      <c r="D25" s="92"/>
      <c r="E25" s="92"/>
      <c r="F25" s="92"/>
      <c r="G25" s="92"/>
      <c r="H25" s="92"/>
      <c r="I25" s="17">
        <f t="shared" si="1"/>
        <v>0</v>
      </c>
    </row>
    <row r="26" spans="1:9" ht="14.1" customHeight="1">
      <c r="A26" s="71">
        <v>27</v>
      </c>
      <c r="B26" s="115"/>
      <c r="C26" s="15"/>
      <c r="D26" s="15"/>
      <c r="E26" s="16"/>
      <c r="F26" s="16"/>
      <c r="G26" s="16"/>
      <c r="H26" s="16"/>
      <c r="I26" s="17">
        <f t="shared" si="1"/>
        <v>0</v>
      </c>
    </row>
    <row r="27" spans="1:9" ht="14.1" customHeight="1">
      <c r="A27" s="71">
        <v>28</v>
      </c>
      <c r="B27" s="117"/>
      <c r="C27" s="92"/>
      <c r="D27" s="92"/>
      <c r="E27" s="92"/>
      <c r="F27" s="92"/>
      <c r="G27" s="92"/>
      <c r="H27" s="92"/>
      <c r="I27" s="17">
        <f t="shared" si="1"/>
        <v>0</v>
      </c>
    </row>
    <row r="28" spans="1:9" ht="14.1" customHeight="1">
      <c r="A28" s="71">
        <v>29</v>
      </c>
      <c r="B28" s="115"/>
      <c r="C28" s="15"/>
      <c r="D28" s="15"/>
      <c r="E28" s="16"/>
      <c r="F28" s="16"/>
      <c r="G28" s="16"/>
      <c r="H28" s="16"/>
      <c r="I28" s="17">
        <f t="shared" si="1"/>
        <v>0</v>
      </c>
    </row>
    <row r="29" spans="1:9" ht="14.1" customHeight="1">
      <c r="A29" s="71">
        <v>30</v>
      </c>
      <c r="B29" s="116"/>
      <c r="C29" s="87"/>
      <c r="D29" s="87"/>
      <c r="E29" s="89"/>
      <c r="F29" s="89"/>
      <c r="G29" s="89"/>
      <c r="H29" s="89"/>
      <c r="I29" s="17">
        <f t="shared" si="1"/>
        <v>0</v>
      </c>
    </row>
    <row r="30" spans="1:9" ht="14.1" customHeight="1">
      <c r="A30" s="71">
        <v>31</v>
      </c>
      <c r="B30" s="115"/>
      <c r="C30" s="15"/>
      <c r="D30" s="15"/>
      <c r="E30" s="16"/>
      <c r="F30" s="16"/>
      <c r="G30" s="16"/>
      <c r="H30" s="16"/>
      <c r="I30" s="17">
        <f t="shared" si="1"/>
        <v>0</v>
      </c>
    </row>
    <row r="31" spans="1:9" ht="14.1" customHeight="1">
      <c r="A31" s="71">
        <v>32</v>
      </c>
      <c r="B31" s="114"/>
      <c r="C31" s="18"/>
      <c r="D31" s="18"/>
      <c r="E31" s="16"/>
      <c r="F31" s="16"/>
      <c r="G31" s="16"/>
      <c r="H31" s="16"/>
      <c r="I31" s="17">
        <f t="shared" si="1"/>
        <v>0</v>
      </c>
    </row>
    <row r="32" spans="1:9" ht="14.1" customHeight="1">
      <c r="A32" s="71">
        <v>33</v>
      </c>
      <c r="B32" s="117"/>
      <c r="C32" s="92"/>
      <c r="D32" s="92"/>
      <c r="E32" s="92"/>
      <c r="F32" s="92"/>
      <c r="G32" s="92"/>
      <c r="H32" s="92"/>
      <c r="I32" s="17">
        <f t="shared" si="1"/>
        <v>0</v>
      </c>
    </row>
    <row r="33" spans="1:9" ht="14.1" customHeight="1">
      <c r="A33" s="71">
        <v>34</v>
      </c>
      <c r="B33" s="114"/>
      <c r="C33" s="18"/>
      <c r="D33" s="18"/>
      <c r="E33" s="16"/>
      <c r="F33" s="16"/>
      <c r="G33" s="16"/>
      <c r="H33" s="16"/>
      <c r="I33" s="17">
        <f t="shared" si="1"/>
        <v>0</v>
      </c>
    </row>
    <row r="34" spans="1:9" ht="14.1" customHeight="1">
      <c r="A34" s="71">
        <v>35</v>
      </c>
      <c r="B34" s="117"/>
      <c r="C34" s="92"/>
      <c r="D34" s="92"/>
      <c r="E34" s="92"/>
      <c r="F34" s="92"/>
      <c r="G34" s="92"/>
      <c r="H34" s="92"/>
      <c r="I34" s="17">
        <f t="shared" si="1"/>
        <v>0</v>
      </c>
    </row>
    <row r="35" spans="1:9" ht="14.1" customHeight="1">
      <c r="A35" s="71">
        <v>36</v>
      </c>
      <c r="B35" s="114"/>
      <c r="C35" s="18"/>
      <c r="D35" s="18"/>
      <c r="E35" s="16"/>
      <c r="F35" s="16"/>
      <c r="G35" s="16"/>
      <c r="H35" s="16"/>
      <c r="I35" s="17">
        <f t="shared" si="1"/>
        <v>0</v>
      </c>
    </row>
    <row r="36" spans="1:9" ht="14.1" customHeight="1">
      <c r="A36" s="71">
        <v>37</v>
      </c>
      <c r="B36" s="114"/>
      <c r="C36" s="15"/>
      <c r="D36" s="15"/>
      <c r="E36" s="16"/>
      <c r="F36" s="16"/>
      <c r="G36" s="16"/>
      <c r="H36" s="16"/>
      <c r="I36" s="17">
        <f t="shared" si="1"/>
        <v>0</v>
      </c>
    </row>
    <row r="37" spans="1:9" ht="14.1" customHeight="1">
      <c r="A37" s="71">
        <v>38</v>
      </c>
      <c r="B37" s="114"/>
      <c r="C37" s="18"/>
      <c r="D37" s="18"/>
      <c r="E37" s="16"/>
      <c r="F37" s="16"/>
      <c r="G37" s="16"/>
      <c r="H37" s="16"/>
      <c r="I37" s="17">
        <f>SUM(G37:H37)</f>
        <v>0</v>
      </c>
    </row>
    <row r="38" spans="1:9" ht="14.1" customHeight="1">
      <c r="A38" s="71">
        <v>39</v>
      </c>
      <c r="B38" s="114"/>
      <c r="C38" s="15"/>
      <c r="D38" s="15"/>
      <c r="E38" s="16"/>
      <c r="F38" s="16"/>
      <c r="G38" s="16"/>
      <c r="H38" s="16"/>
      <c r="I38" s="17">
        <f>SUM(G38:H38)</f>
        <v>0</v>
      </c>
    </row>
    <row r="39" spans="1:9" ht="14.1" customHeight="1">
      <c r="A39" s="71">
        <v>40</v>
      </c>
      <c r="B39" s="114"/>
      <c r="C39" s="18"/>
      <c r="D39" s="18"/>
      <c r="E39" s="16"/>
      <c r="F39" s="16"/>
      <c r="G39" s="16"/>
      <c r="H39" s="16"/>
      <c r="I39" s="17">
        <f>SUM(G39:H39)</f>
        <v>0</v>
      </c>
    </row>
    <row r="40" spans="1:9" ht="14.1" customHeight="1">
      <c r="A40" s="71">
        <v>41</v>
      </c>
      <c r="B40" s="114"/>
      <c r="C40" s="18"/>
      <c r="D40" s="18"/>
      <c r="E40" s="16"/>
      <c r="F40" s="16"/>
      <c r="G40" s="16"/>
      <c r="H40" s="16"/>
      <c r="I40" s="17">
        <f>SUM(G40:H40)</f>
        <v>0</v>
      </c>
    </row>
    <row r="41" spans="1:9" ht="14.1" customHeight="1">
      <c r="A41" s="71">
        <v>42</v>
      </c>
      <c r="B41" s="115"/>
      <c r="C41" s="15"/>
      <c r="D41" s="15"/>
      <c r="E41" s="16"/>
      <c r="F41" s="16"/>
      <c r="G41" s="16"/>
      <c r="H41" s="16"/>
      <c r="I41" s="17">
        <f>SUM(G41:H41)</f>
        <v>0</v>
      </c>
    </row>
    <row r="42" spans="1:9" ht="14.1" customHeight="1">
      <c r="A42" s="71">
        <v>43</v>
      </c>
      <c r="B42" s="117"/>
      <c r="C42" s="92"/>
      <c r="D42" s="92"/>
      <c r="E42" s="92"/>
      <c r="F42" s="92"/>
      <c r="G42" s="92"/>
      <c r="H42" s="92"/>
      <c r="I42" s="17">
        <f t="shared" ref="I42:I49" si="2">SUM(E42:H42)</f>
        <v>0</v>
      </c>
    </row>
    <row r="43" spans="1:9" ht="14.1" customHeight="1">
      <c r="A43" s="71">
        <v>44</v>
      </c>
      <c r="B43" s="114"/>
      <c r="C43" s="18"/>
      <c r="D43" s="18"/>
      <c r="E43" s="16"/>
      <c r="F43" s="16"/>
      <c r="G43" s="16"/>
      <c r="H43" s="16"/>
      <c r="I43" s="17">
        <f t="shared" si="2"/>
        <v>0</v>
      </c>
    </row>
    <row r="44" spans="1:9" ht="14.1" customHeight="1">
      <c r="A44" s="71">
        <v>45</v>
      </c>
      <c r="B44" s="114"/>
      <c r="C44" s="18"/>
      <c r="D44" s="18"/>
      <c r="E44" s="16"/>
      <c r="F44" s="16"/>
      <c r="G44" s="16"/>
      <c r="H44" s="16"/>
      <c r="I44" s="17">
        <f t="shared" si="2"/>
        <v>0</v>
      </c>
    </row>
    <row r="45" spans="1:9" ht="14.1" customHeight="1">
      <c r="A45" s="71">
        <v>46</v>
      </c>
      <c r="B45" s="114"/>
      <c r="C45" s="18"/>
      <c r="D45" s="18"/>
      <c r="E45" s="16"/>
      <c r="F45" s="16"/>
      <c r="G45" s="16"/>
      <c r="H45" s="16"/>
      <c r="I45" s="17">
        <f t="shared" si="2"/>
        <v>0</v>
      </c>
    </row>
    <row r="46" spans="1:9" ht="14.1" customHeight="1">
      <c r="A46" s="71">
        <v>47</v>
      </c>
      <c r="B46" s="115"/>
      <c r="C46" s="15"/>
      <c r="D46" s="15"/>
      <c r="E46" s="16"/>
      <c r="F46" s="16"/>
      <c r="G46" s="16"/>
      <c r="H46" s="16"/>
      <c r="I46" s="17">
        <f t="shared" si="2"/>
        <v>0</v>
      </c>
    </row>
    <row r="47" spans="1:9" ht="14.1" customHeight="1">
      <c r="A47" s="71">
        <v>48</v>
      </c>
      <c r="B47" s="114"/>
      <c r="C47" s="18"/>
      <c r="D47" s="18"/>
      <c r="E47" s="16"/>
      <c r="F47" s="16"/>
      <c r="G47" s="16"/>
      <c r="H47" s="16"/>
      <c r="I47" s="17">
        <f t="shared" si="2"/>
        <v>0</v>
      </c>
    </row>
    <row r="48" spans="1:9" ht="14.1" customHeight="1">
      <c r="A48" s="85">
        <v>49</v>
      </c>
      <c r="B48" s="118"/>
      <c r="C48" s="94"/>
      <c r="D48" s="94"/>
      <c r="E48" s="95"/>
      <c r="F48" s="95"/>
      <c r="G48" s="95"/>
      <c r="H48" s="95"/>
      <c r="I48" s="84">
        <f t="shared" si="2"/>
        <v>0</v>
      </c>
    </row>
    <row r="49" spans="1:9" ht="14.1" customHeight="1">
      <c r="A49" s="85">
        <v>50</v>
      </c>
      <c r="B49" s="118"/>
      <c r="C49" s="94"/>
      <c r="D49" s="94"/>
      <c r="E49" s="95"/>
      <c r="F49" s="95"/>
      <c r="G49" s="95"/>
      <c r="H49" s="95"/>
      <c r="I49" s="84">
        <f t="shared" si="2"/>
        <v>0</v>
      </c>
    </row>
    <row r="50" spans="1:9">
      <c r="A50" s="85">
        <v>51</v>
      </c>
      <c r="B50" s="118"/>
      <c r="C50" s="94"/>
      <c r="D50" s="94"/>
      <c r="E50" s="95"/>
      <c r="F50" s="95"/>
      <c r="G50" s="95"/>
      <c r="H50" s="95"/>
    </row>
    <row r="51" spans="1:9">
      <c r="A51" s="85">
        <v>52</v>
      </c>
      <c r="B51" s="118"/>
      <c r="C51" s="94"/>
      <c r="D51" s="94"/>
      <c r="E51" s="95"/>
      <c r="F51" s="95"/>
      <c r="G51" s="95"/>
      <c r="H51" s="95"/>
    </row>
    <row r="52" spans="1:9">
      <c r="A52" s="85">
        <v>53</v>
      </c>
      <c r="B52" s="119"/>
      <c r="C52" s="93"/>
      <c r="D52" s="93"/>
      <c r="E52" s="95"/>
      <c r="F52" s="95"/>
      <c r="G52" s="95"/>
      <c r="H52" s="95"/>
    </row>
    <row r="53" spans="1:9">
      <c r="A53" s="85">
        <v>54</v>
      </c>
      <c r="B53" s="93"/>
      <c r="C53" s="93"/>
      <c r="D53" s="93"/>
      <c r="E53" s="95"/>
      <c r="F53" s="95"/>
      <c r="G53" s="95"/>
      <c r="H53" s="95"/>
    </row>
    <row r="54" spans="1:9">
      <c r="A54" s="85">
        <v>55</v>
      </c>
      <c r="B54" s="88"/>
      <c r="C54" s="88"/>
      <c r="D54" s="88"/>
      <c r="E54" s="90"/>
      <c r="F54" s="90"/>
      <c r="G54" s="90"/>
      <c r="H54" s="90"/>
    </row>
    <row r="55" spans="1:9">
      <c r="A55" s="85">
        <v>56</v>
      </c>
      <c r="B55" s="94"/>
      <c r="C55" s="94"/>
      <c r="D55" s="94"/>
      <c r="E55" s="95"/>
      <c r="F55" s="95"/>
      <c r="G55" s="95"/>
      <c r="H55" s="95"/>
    </row>
    <row r="56" spans="1:9">
      <c r="A56" s="85">
        <v>57</v>
      </c>
      <c r="B56" s="94"/>
      <c r="C56" s="94"/>
      <c r="D56" s="94"/>
      <c r="E56" s="95"/>
      <c r="F56" s="95"/>
      <c r="G56" s="95"/>
      <c r="H56" s="95"/>
    </row>
    <row r="57" spans="1:9">
      <c r="A57" s="85">
        <v>58</v>
      </c>
      <c r="B57" s="93"/>
      <c r="C57" s="93"/>
      <c r="D57" s="93"/>
      <c r="E57" s="95"/>
      <c r="F57" s="95"/>
      <c r="G57" s="95"/>
      <c r="H57" s="95"/>
    </row>
    <row r="58" spans="1:9">
      <c r="A58" s="85">
        <v>59</v>
      </c>
      <c r="B58" s="93"/>
      <c r="C58" s="93"/>
      <c r="D58" s="93"/>
      <c r="E58" s="95"/>
      <c r="F58" s="95"/>
      <c r="G58" s="95"/>
      <c r="H58" s="95"/>
    </row>
    <row r="59" spans="1:9">
      <c r="A59" s="85">
        <v>60</v>
      </c>
      <c r="B59" s="93"/>
      <c r="C59" s="93"/>
      <c r="D59" s="93"/>
      <c r="E59" s="95"/>
      <c r="F59" s="95"/>
      <c r="G59" s="95"/>
      <c r="H59" s="95"/>
    </row>
    <row r="60" spans="1:9">
      <c r="A60" s="85">
        <v>61</v>
      </c>
      <c r="B60" s="91"/>
      <c r="C60" s="91"/>
      <c r="D60" s="91"/>
      <c r="E60" s="91"/>
      <c r="F60" s="91"/>
      <c r="G60" s="91"/>
      <c r="H60" s="91"/>
    </row>
    <row r="61" spans="1:9">
      <c r="A61" s="85">
        <v>62</v>
      </c>
      <c r="B61" s="91"/>
      <c r="C61" s="91"/>
      <c r="D61" s="91"/>
      <c r="E61" s="91"/>
      <c r="F61" s="91"/>
      <c r="G61" s="91"/>
      <c r="H61" s="91"/>
    </row>
    <row r="62" spans="1:9">
      <c r="A62" s="85">
        <v>63</v>
      </c>
      <c r="B62" s="91"/>
      <c r="C62" s="91"/>
      <c r="D62" s="91"/>
      <c r="E62" s="91"/>
      <c r="F62" s="91"/>
      <c r="G62" s="91"/>
      <c r="H62" s="91"/>
    </row>
    <row r="63" spans="1:9">
      <c r="A63" s="85">
        <v>64</v>
      </c>
      <c r="B63" s="91"/>
      <c r="C63" s="91"/>
      <c r="D63" s="91"/>
      <c r="E63" s="91"/>
      <c r="F63" s="91"/>
      <c r="G63" s="91"/>
      <c r="H63" s="91"/>
    </row>
    <row r="64" spans="1:9">
      <c r="A64" s="85">
        <v>65</v>
      </c>
      <c r="B64" s="91"/>
      <c r="C64" s="91"/>
      <c r="D64" s="91"/>
      <c r="E64" s="91"/>
      <c r="F64" s="91"/>
      <c r="G64" s="91"/>
      <c r="H64" s="91"/>
    </row>
    <row r="65" spans="1:8">
      <c r="A65" s="85">
        <v>66</v>
      </c>
      <c r="B65" s="91"/>
      <c r="C65" s="91"/>
      <c r="D65" s="91"/>
      <c r="E65" s="91"/>
      <c r="F65" s="91"/>
      <c r="G65" s="91"/>
      <c r="H65" s="91"/>
    </row>
    <row r="66" spans="1:8">
      <c r="A66" s="85">
        <v>67</v>
      </c>
      <c r="B66" s="91"/>
      <c r="C66" s="91"/>
      <c r="D66" s="91"/>
      <c r="E66" s="91"/>
      <c r="F66" s="91"/>
      <c r="G66" s="91"/>
      <c r="H66" s="91"/>
    </row>
    <row r="67" spans="1:8">
      <c r="A67" s="85">
        <v>68</v>
      </c>
      <c r="B67" s="91"/>
      <c r="C67" s="91"/>
      <c r="D67" s="91"/>
      <c r="E67" s="91"/>
      <c r="F67" s="91"/>
      <c r="G67" s="91"/>
      <c r="H67" s="91"/>
    </row>
    <row r="68" spans="1:8">
      <c r="A68" s="85">
        <v>69</v>
      </c>
      <c r="B68" s="86"/>
      <c r="C68" s="86"/>
      <c r="D68" s="86"/>
      <c r="E68" s="86"/>
      <c r="F68" s="86"/>
      <c r="G68" s="86"/>
      <c r="H68" s="86"/>
    </row>
    <row r="69" spans="1:8">
      <c r="A69" s="85">
        <v>70</v>
      </c>
      <c r="B69" s="86"/>
      <c r="C69" s="86"/>
      <c r="D69" s="86"/>
      <c r="E69" s="86"/>
      <c r="F69" s="86"/>
      <c r="G69" s="86"/>
      <c r="H69" s="86"/>
    </row>
    <row r="70" spans="1:8">
      <c r="A70" s="85">
        <v>71</v>
      </c>
      <c r="B70" s="86"/>
      <c r="C70" s="86"/>
      <c r="D70" s="86"/>
      <c r="E70" s="86"/>
      <c r="F70" s="86"/>
      <c r="G70" s="86"/>
      <c r="H70" s="86"/>
    </row>
  </sheetData>
  <sheetProtection algorithmName="SHA-512" hashValue="XnQN4GIwK6hYb7+BZXQ9i4fznQa+9LLtDsdMMD2FtkLwqetVgv8pSB0bXWpZ4WDPGg3SoUsUR/A6lriXS46/Vg==" saltValue="BnpK83+b8BaB5DW4J9E+4Q==" spinCount="100000" sheet="1" formatColumns="0" selectLockedCells="1" sort="0"/>
  <sortState ref="B3:H21">
    <sortCondition ref="B4:B20"/>
  </sortState>
  <mergeCells count="2">
    <mergeCell ref="A1:I1"/>
    <mergeCell ref="A2:A3"/>
  </mergeCells>
  <pageMargins left="0.78740157499999996" right="0.78740157499999996" top="1" bottom="1" header="0.5" footer="0.5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21</vt:i4>
      </vt:variant>
    </vt:vector>
  </HeadingPairs>
  <TitlesOfParts>
    <vt:vector size="21" baseType="lpstr">
      <vt:lpstr>EC - European Championship</vt:lpstr>
      <vt:lpstr>EC - Points per FMN</vt:lpstr>
      <vt:lpstr>JUNIOR CUP</vt:lpstr>
      <vt:lpstr>JUNIOR Points pr FMN</vt:lpstr>
      <vt:lpstr>Over 40 CUP</vt:lpstr>
      <vt:lpstr>Over 40 Points pr FMN</vt:lpstr>
      <vt:lpstr>EC International I</vt:lpstr>
      <vt:lpstr>EC Inter I Points pr FMN</vt:lpstr>
      <vt:lpstr>EC International II</vt:lpstr>
      <vt:lpstr>EC Inter II Points pr FMN</vt:lpstr>
      <vt:lpstr>Women's Championship</vt:lpstr>
      <vt:lpstr>Women Points pr FMN</vt:lpstr>
      <vt:lpstr>Women International</vt:lpstr>
      <vt:lpstr>Women Inter Points pr FMN</vt:lpstr>
      <vt:lpstr>Youth Championship</vt:lpstr>
      <vt:lpstr>Youth Points pr FMN</vt:lpstr>
      <vt:lpstr>Youth International</vt:lpstr>
      <vt:lpstr>Sheet1</vt:lpstr>
      <vt:lpstr>Youth Inter Points pr FMN</vt:lpstr>
      <vt:lpstr>FMNs - Participants pr FMN</vt:lpstr>
      <vt:lpstr>FMN ranking - factor 3,2,1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Mick Wren</dc:creator>
  <cp:lastModifiedBy>Mick Wren</cp:lastModifiedBy>
  <cp:lastPrinted>2014-01-28T21:16:30Z</cp:lastPrinted>
  <dcterms:created xsi:type="dcterms:W3CDTF">2014-01-28T21:50:31Z</dcterms:created>
  <dcterms:modified xsi:type="dcterms:W3CDTF">2017-05-28T13:11:31Z</dcterms:modified>
</cp:coreProperties>
</file>